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бюдж.ассигн. 2020-2021  " sheetId="1" r:id="rId1"/>
  </sheets>
  <definedNames>
    <definedName name="_xlnm._FilterDatabase" localSheetId="0" hidden="1">'бюдж.ассигн. 2020-2021  '!$A$6:$D$171</definedName>
    <definedName name="_xlnm.Print_Area" localSheetId="0">'бюдж.ассигн. 2020-2021  '!$A$1:$I$168</definedName>
  </definedNames>
  <calcPr fullCalcOnLoad="1"/>
</workbook>
</file>

<file path=xl/sharedStrings.xml><?xml version="1.0" encoding="utf-8"?>
<sst xmlns="http://schemas.openxmlformats.org/spreadsheetml/2006/main" count="339" uniqueCount="298">
  <si>
    <t xml:space="preserve">Основное мероприятие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 </t>
  </si>
  <si>
    <t>18 0 01 00000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</si>
  <si>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</si>
  <si>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18 0 01 R0820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</si>
  <si>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</si>
  <si>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</si>
  <si>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</si>
  <si>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</si>
  <si>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</si>
  <si>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</si>
  <si>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</si>
  <si>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03 0 04 00310</t>
  </si>
  <si>
    <t>03 0 06 00310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</si>
  <si>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</si>
  <si>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</si>
  <si>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</si>
  <si>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</si>
  <si>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</si>
  <si>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</si>
  <si>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</si>
  <si>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</si>
  <si>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</si>
  <si>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01 0 03 00050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</si>
  <si>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</si>
  <si>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</si>
  <si>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</si>
  <si>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</si>
  <si>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государственных (муниципальных) нуждм)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</si>
  <si>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</si>
  <si>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</si>
  <si>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</si>
  <si>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</si>
  <si>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</si>
  <si>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Обеспечение функционирования МБУК «Краеведческий музей» (Закупка товаров, работ и услуг для государственных (муниципальных) нужд)</t>
  </si>
  <si>
    <t>Обеспечение функционирования МБУК «Краеведческий музей» (Иные бюджетные ассигнования)</t>
  </si>
  <si>
    <t>Осуществление части переданных полномочий Пучежского городского поселения по комплектованию библиотечных фондов муниципальных библиотек (Закупка товаров, работ и услуг для государственных (муниципальных) нужд)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</si>
  <si>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</si>
  <si>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</si>
  <si>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</si>
  <si>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</si>
  <si>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(Иные бюджетные ассигнования)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</si>
  <si>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</si>
  <si>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</si>
  <si>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</si>
  <si>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</si>
  <si>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t>03 0 06 92100</t>
  </si>
  <si>
    <t>05 0 01 40010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</si>
  <si>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</si>
  <si>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</si>
  <si>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</si>
  <si>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</si>
  <si>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</si>
  <si>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</si>
  <si>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02 0 02 S034С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</si>
  <si>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</si>
  <si>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</si>
  <si>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</si>
  <si>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</si>
  <si>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</si>
  <si>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</si>
  <si>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</si>
  <si>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</si>
  <si>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</si>
  <si>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</si>
  <si>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</si>
  <si>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</si>
  <si>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</si>
  <si>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04 1 00 00000 </t>
  </si>
  <si>
    <t>Основное мероприятие «Газификация населенных пунктов Пучежского муниципального района»</t>
  </si>
  <si>
    <t>04 1 01 00000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</si>
  <si>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</si>
  <si>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04 1 01 01180</t>
  </si>
  <si>
    <t>04 1 01 01280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</si>
  <si>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</si>
  <si>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</si>
  <si>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</si>
  <si>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</si>
  <si>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Сумма на 2021 год, руб</t>
  </si>
  <si>
    <t>10 3 01 9152Н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</si>
  <si>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</si>
  <si>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</si>
  <si>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</si>
  <si>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</si>
  <si>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>05 0 01 00000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</si>
  <si>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</si>
  <si>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</si>
  <si>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</si>
  <si>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</si>
  <si>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</si>
  <si>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</si>
  <si>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</si>
  <si>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02 0 00 00000</t>
  </si>
  <si>
    <t>02 0 01 00250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</si>
  <si>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</si>
  <si>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</si>
  <si>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</si>
  <si>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</si>
  <si>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</si>
  <si>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20 9 00 00000</t>
  </si>
  <si>
    <t>20 0 00 00000</t>
  </si>
  <si>
    <t>15 0 01 00000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</si>
  <si>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</si>
  <si>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</si>
  <si>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</si>
  <si>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</si>
  <si>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19 0 00 00000</t>
  </si>
  <si>
    <t>19 0 01 00000</t>
  </si>
  <si>
    <t>19 0 01 80360</t>
  </si>
  <si>
    <t>19 0 01 80350</t>
  </si>
  <si>
    <t>19 0 01 80370</t>
  </si>
  <si>
    <t>02 0 03 L5191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</si>
  <si>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(Закупка товаров, работ и услуг для государственных (муниципальных) нужд)</t>
  </si>
  <si>
    <t>01 0 08 80090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</si>
  <si>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</si>
  <si>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</si>
  <si>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</si>
  <si>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</si>
  <si>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МБУК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</si>
  <si>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</si>
  <si>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Управление резервным фондом администрации Пучежского муниципального района  (Иные бюджетные ассигнования)</t>
  </si>
  <si>
    <t>01 0 06 9156Н</t>
  </si>
  <si>
    <t>Основное мероприятие «Улучшение условий и охраны труда в органах местного самоуправления»</t>
  </si>
  <si>
    <t>15 0 03 00000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</si>
  <si>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</si>
  <si>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</si>
  <si>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</si>
  <si>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</si>
  <si>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</si>
  <si>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</si>
  <si>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</si>
  <si>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10 3 00 00000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</si>
  <si>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</si>
  <si>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</si>
  <si>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10 0 00 00000</t>
  </si>
  <si>
    <t>02 0 02 S034З</t>
  </si>
  <si>
    <t>02 0 02 S034И</t>
  </si>
  <si>
    <t>02 0 02 S034М</t>
  </si>
  <si>
    <t>02 0 04 00270</t>
  </si>
  <si>
    <t>03 0 00 00000</t>
  </si>
  <si>
    <t>03 0 01 00290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</si>
  <si>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</si>
  <si>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15 0 00 00000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</si>
  <si>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</si>
  <si>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</si>
  <si>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</si>
  <si>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</si>
  <si>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</si>
  <si>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</si>
  <si>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</si>
  <si>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</si>
  <si>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</si>
  <si>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</si>
  <si>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</si>
  <si>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Вид расхо-дов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</si>
  <si>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</si>
  <si>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</si>
  <si>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05 0 00 00000</t>
  </si>
  <si>
    <t>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</si>
  <si>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</si>
  <si>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</si>
  <si>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Муниципальная программа Пучежского муниципального района «Культура Пучежского муниципального района»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</si>
  <si>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</si>
  <si>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</si>
  <si>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</si>
  <si>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</si>
  <si>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</si>
  <si>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</si>
  <si>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</si>
  <si>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</si>
  <si>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</si>
  <si>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</si>
  <si>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</si>
  <si>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Своевременное обслуживание и погашение долговых обязательств (Обслуживание государственного (муниципального) долга)</t>
  </si>
  <si>
    <t>03 0 01 01070</t>
  </si>
  <si>
    <t>01 0 02 00000</t>
  </si>
  <si>
    <t>11 0 02 9162Н</t>
  </si>
  <si>
    <t>02 0 02 S034Г</t>
  </si>
  <si>
    <t>Муниципальная программа Пучежского муниципального района  «Обеспечение качественным жильем и услугами                             жилищно-коммунального хозяйства населения                           Пучежского муниципального района»</t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</si>
  <si>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                   в Пучежском муниципальном районе»</t>
  </si>
  <si>
    <t>Муниципальная программа Пучежского муниципального района «Развитие физической культуры и спорта                                                   в Пучежском муниципальном районе»</t>
  </si>
  <si>
    <t>Муниципальная программа Пучежского муниципального района «Улучшение условий и охраны труда                                                         в Пучежском муниципальном районе»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</si>
  <si>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</si>
  <si>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</si>
  <si>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</si>
  <si>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</si>
  <si>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</si>
  <si>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</si>
  <si>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</si>
  <si>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</si>
  <si>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</si>
  <si>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01 0 02 80150</t>
  </si>
  <si>
    <t>01 0 02 00030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</si>
  <si>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</si>
  <si>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</si>
  <si>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</si>
  <si>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</si>
  <si>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</si>
  <si>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обл</t>
  </si>
  <si>
    <t>вбс</t>
  </si>
  <si>
    <t>учреж</t>
  </si>
  <si>
    <t>иные</t>
  </si>
  <si>
    <t>кредит</t>
  </si>
  <si>
    <t>СБВ</t>
  </si>
  <si>
    <t>ДФ</t>
  </si>
  <si>
    <t>Основное мероприятие «Повышение качества предоставления дополнительного образования»</t>
  </si>
  <si>
    <t>01 0 03 00000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</si>
  <si>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</si>
  <si>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</si>
  <si>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</si>
  <si>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</si>
  <si>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</si>
  <si>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</si>
  <si>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</si>
  <si>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</si>
  <si>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</si>
  <si>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</si>
  <si>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</si>
  <si>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</si>
  <si>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</si>
  <si>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</si>
  <si>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</si>
  <si>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</si>
  <si>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</si>
  <si>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</si>
  <si>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01 0 08 80100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</si>
  <si>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</si>
  <si>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</si>
  <si>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</si>
  <si>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</si>
  <si>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</si>
  <si>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</si>
  <si>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Основное мероприятие «Профилактика правонарушений на территории Пучежского муниципального района»</t>
  </si>
  <si>
    <t>08 0 02 9155Н</t>
  </si>
  <si>
    <t>08 0 02 9154Н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</si>
  <si>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</si>
  <si>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</si>
  <si>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</si>
  <si>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08 0 02 00000</t>
  </si>
  <si>
    <t>01 0 05 80190</t>
  </si>
  <si>
    <t>20 9 00 51200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</si>
  <si>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</si>
  <si>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</si>
  <si>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08 0 00 00000</t>
  </si>
  <si>
    <t>08 0 01 00500</t>
  </si>
  <si>
    <t>Иные непрограммные мероприятия</t>
  </si>
  <si>
    <t>01 0 09 00240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</si>
  <si>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</si>
  <si>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</si>
  <si>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03 0 02 00330</t>
  </si>
  <si>
    <t>Оценка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</si>
  <si>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2021-2022 годы</t>
  </si>
  <si>
    <t>Сумма на 2022 год, руб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</si>
  <si>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 на территории  Пучежского муниципального района»</t>
  </si>
  <si>
    <t>Основное мероприятие "Обеспечение деятелности муниципальных учреждений"</t>
  </si>
  <si>
    <t>03 0 07 00000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</si>
  <si>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</si>
  <si>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03 0 07 01350</t>
  </si>
  <si>
    <t>Обеспечение деятельности муниципального учреждения "Управление административно-хозяйственного обеспечения"(Закупка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</si>
  <si>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</si>
  <si>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Выполнение мероприятий по функционированию блочно-модульной котельной c Сеготь Пучежского района период пуско-наладочных работ  (Закупка товаров, работ и услуг для государственных (муниципальных) нужд)</t>
  </si>
  <si>
    <t>08 0 02 00530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</si>
  <si>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</si>
  <si>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</si>
  <si>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</si>
  <si>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</si>
  <si>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</si>
  <si>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</si>
  <si>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</si>
  <si>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</si>
  <si>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</si>
  <si>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</si>
  <si>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</si>
  <si>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</si>
  <si>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</si>
  <si>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</si>
  <si>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</si>
  <si>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</si>
  <si>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</si>
  <si>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</si>
  <si>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03 0 02 00310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</si>
  <si>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</si>
  <si>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</si>
  <si>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</si>
  <si>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</si>
  <si>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03 0 06 60010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</si>
  <si>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</si>
  <si>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"Предоставление жилых помещений детям сиротам и детям, оставшимся без попечения родителей, лицам из числа по договорам найма специализированных жилых помещений"</t>
  </si>
  <si>
    <t>18 0 00 00000</t>
  </si>
  <si>
    <t>Изменения, руб.</t>
  </si>
  <si>
    <t>Сумма с изменениями на 2021 год, руб</t>
  </si>
  <si>
    <t>Сумма с изменениями на 2022 год, руб</t>
  </si>
  <si>
    <t>20 9 F3 67484</t>
  </si>
  <si>
    <t>20 9 F3 67483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</si>
  <si>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(Бюджетные инвестиции на приобретение объектов недвижимого имущества в муниципальную собственность)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</si>
  <si>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(Бюджетные инвестиции на приобретение объектов недвижимого имущества в муниципальную собственность)</t>
  </si>
  <si>
    <t>01 0 Е4 52100</t>
  </si>
  <si>
    <t>Реализация мероприятий по внедрению целевой модели цифровой образовательной среды в общеобразовательных организациях (Закупка товаров, работ и услуг для государственных (муниципальных) нужд)</t>
  </si>
  <si>
    <t>Приложение № 5 к решению Совета 
Пучежского муниципального района 
от __.01.2020   № ___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</si>
</sst>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  <numFmt numFmtId="184" formatCode="#,##0.0000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9" fontId="16" fillId="0" borderId="1">
      <alignment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2" fillId="33" borderId="12" xfId="61" applyNumberFormat="1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2" fillId="33" borderId="12" xfId="61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12" xfId="0" applyNumberFormat="1" applyFont="1" applyBorder="1" applyAlignment="1">
      <alignment horizontal="center" vertical="center" wrapText="1"/>
    </xf>
    <xf numFmtId="4" fontId="1" fillId="0" borderId="12" xfId="61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top" wrapText="1"/>
    </xf>
    <xf numFmtId="4" fontId="2" fillId="34" borderId="12" xfId="61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 wrapText="1"/>
    </xf>
    <xf numFmtId="4" fontId="2" fillId="34" borderId="12" xfId="61" applyNumberFormat="1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49" fontId="4" fillId="0" borderId="14" xfId="33" applyNumberFormat="1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34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34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33" borderId="12" xfId="0" applyFont="1" applyFill="1" applyBorder="1" applyAlignment="1">
      <alignment vertical="center"/>
    </xf>
    <xf numFmtId="0" fontId="14" fillId="33" borderId="12" xfId="0" applyFont="1" applyFill="1" applyBorder="1" applyAlignment="1">
      <alignment horizontal="center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0" fontId="4" fillId="0" borderId="12" xfId="0" applyFont="1" applyFill="1" applyBorder="1" applyAlignment="1">
      <alignment horizontal="justify" vertical="center" wrapText="1"/>
    </xf>
    <xf numFmtId="4" fontId="0" fillId="0" borderId="0" xfId="0" applyNumberFormat="1" applyAlignment="1">
      <alignment/>
    </xf>
    <xf numFmtId="0" fontId="4" fillId="0" borderId="15" xfId="33" applyNumberFormat="1" applyFont="1" applyBorder="1" applyAlignment="1" applyProtection="1">
      <alignment horizontal="justify" vertical="center" wrapText="1"/>
      <protection locked="0"/>
    </xf>
    <xf numFmtId="49" fontId="4" fillId="0" borderId="15" xfId="33" applyNumberFormat="1" applyFont="1" applyBorder="1" applyAlignment="1" applyProtection="1">
      <alignment horizontal="center" wrapText="1"/>
      <protection locked="0"/>
    </xf>
    <xf numFmtId="0" fontId="1" fillId="0" borderId="16" xfId="0" applyFont="1" applyBorder="1" applyAlignment="1">
      <alignment horizontal="center" wrapText="1"/>
    </xf>
    <xf numFmtId="4" fontId="1" fillId="0" borderId="16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4" fontId="1" fillId="34" borderId="12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6" fillId="34" borderId="12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justify" vertical="center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0"/>
  <sheetViews>
    <sheetView tabSelected="1" zoomScale="75" zoomScaleNormal="75" zoomScalePageLayoutView="0" workbookViewId="0" topLeftCell="A1">
      <selection activeCell="B2" sqref="B2"/>
    </sheetView>
  </sheetViews>
  <sheetFormatPr defaultColWidth="9.00390625" defaultRowHeight="12.75"/>
  <cols>
    <col min="1" max="1" width="83.125" style="18" customWidth="1"/>
    <col min="2" max="2" width="17.625" style="2" customWidth="1"/>
    <col min="3" max="3" width="7.375" style="2" customWidth="1"/>
    <col min="4" max="6" width="18.00390625" style="24" customWidth="1"/>
    <col min="7" max="9" width="17.00390625" style="0" customWidth="1"/>
  </cols>
  <sheetData>
    <row r="1" spans="1:9" ht="45" customHeight="1">
      <c r="A1" s="38"/>
      <c r="B1" s="68" t="s">
        <v>297</v>
      </c>
      <c r="C1" s="68"/>
      <c r="D1" s="68"/>
      <c r="E1" s="68"/>
      <c r="F1" s="68"/>
      <c r="G1" s="68"/>
      <c r="H1" s="68"/>
      <c r="I1" s="68"/>
    </row>
    <row r="3" spans="1:9" ht="12.75" customHeight="1">
      <c r="A3" s="67" t="s">
        <v>250</v>
      </c>
      <c r="B3" s="67"/>
      <c r="C3" s="67"/>
      <c r="D3" s="67"/>
      <c r="E3" s="67"/>
      <c r="F3" s="67"/>
      <c r="G3" s="67"/>
      <c r="H3" s="67"/>
      <c r="I3" s="67"/>
    </row>
    <row r="4" spans="1:9" ht="51" customHeight="1">
      <c r="A4" s="67"/>
      <c r="B4" s="67"/>
      <c r="C4" s="67"/>
      <c r="D4" s="67"/>
      <c r="E4" s="67"/>
      <c r="F4" s="67"/>
      <c r="G4" s="67"/>
      <c r="H4" s="67"/>
      <c r="I4" s="67"/>
    </row>
    <row r="5" spans="1:3" ht="15.75" customHeight="1">
      <c r="A5" s="39"/>
      <c r="B5" s="1"/>
      <c r="C5" s="1"/>
    </row>
    <row r="6" spans="1:9" s="11" customFormat="1" ht="51" customHeight="1">
      <c r="A6" s="9" t="s">
        <v>146</v>
      </c>
      <c r="B6" s="10" t="s">
        <v>152</v>
      </c>
      <c r="C6" s="10" t="s">
        <v>153</v>
      </c>
      <c r="D6" s="25" t="s">
        <v>77</v>
      </c>
      <c r="E6" s="25" t="s">
        <v>288</v>
      </c>
      <c r="F6" s="25" t="s">
        <v>289</v>
      </c>
      <c r="G6" s="25" t="s">
        <v>251</v>
      </c>
      <c r="H6" s="25" t="s">
        <v>288</v>
      </c>
      <c r="I6" s="25" t="s">
        <v>290</v>
      </c>
    </row>
    <row r="7" spans="1:9" ht="39" customHeight="1">
      <c r="A7" s="22" t="s">
        <v>165</v>
      </c>
      <c r="B7" s="3" t="s">
        <v>171</v>
      </c>
      <c r="C7" s="8"/>
      <c r="D7" s="15">
        <f aca="true" t="shared" si="0" ref="D7:I7">D8+D15+D22+D26+D29+D31+D36</f>
        <v>103438237.67999999</v>
      </c>
      <c r="E7" s="15">
        <f t="shared" si="0"/>
        <v>2286887.33</v>
      </c>
      <c r="F7" s="15">
        <f t="shared" si="0"/>
        <v>105725125.00999999</v>
      </c>
      <c r="G7" s="15">
        <f t="shared" si="0"/>
        <v>102540237.67999999</v>
      </c>
      <c r="H7" s="15">
        <f t="shared" si="0"/>
        <v>32340</v>
      </c>
      <c r="I7" s="15">
        <f t="shared" si="0"/>
        <v>102572577.67999999</v>
      </c>
    </row>
    <row r="8" spans="1:9" ht="31.5" customHeight="1">
      <c r="A8" s="40" t="s">
        <v>169</v>
      </c>
      <c r="B8" s="27" t="s">
        <v>149</v>
      </c>
      <c r="C8" s="28"/>
      <c r="D8" s="29">
        <f aca="true" t="shared" si="1" ref="D8:I8">SUM(D9:D14)</f>
        <v>40021049</v>
      </c>
      <c r="E8" s="29">
        <f t="shared" si="1"/>
        <v>0</v>
      </c>
      <c r="F8" s="29">
        <f t="shared" si="1"/>
        <v>40021049</v>
      </c>
      <c r="G8" s="29">
        <f t="shared" si="1"/>
        <v>39627549</v>
      </c>
      <c r="H8" s="29">
        <f t="shared" si="1"/>
        <v>0</v>
      </c>
      <c r="I8" s="29">
        <f t="shared" si="1"/>
        <v>39627549</v>
      </c>
    </row>
    <row r="9" spans="1:9" ht="64.5" customHeight="1">
      <c r="A9" s="41" t="s">
        <v>147</v>
      </c>
      <c r="B9" s="4" t="s">
        <v>148</v>
      </c>
      <c r="C9" s="4">
        <v>100</v>
      </c>
      <c r="D9" s="13">
        <v>6958710</v>
      </c>
      <c r="E9" s="13"/>
      <c r="F9" s="13">
        <f aca="true" t="shared" si="2" ref="F9:F14">D9+E9</f>
        <v>6958710</v>
      </c>
      <c r="G9" s="13">
        <v>6958710</v>
      </c>
      <c r="H9" s="13"/>
      <c r="I9" s="13">
        <f aca="true" t="shared" si="3" ref="I9:I14">G9+H9</f>
        <v>6958710</v>
      </c>
    </row>
    <row r="10" spans="1:9" ht="45.75" customHeight="1">
      <c r="A10" s="41" t="s">
        <v>150</v>
      </c>
      <c r="B10" s="4" t="s">
        <v>148</v>
      </c>
      <c r="C10" s="4">
        <v>200</v>
      </c>
      <c r="D10" s="13">
        <f>6035602-606500</f>
        <v>5429102</v>
      </c>
      <c r="E10" s="13"/>
      <c r="F10" s="13">
        <f t="shared" si="2"/>
        <v>5429102</v>
      </c>
      <c r="G10" s="13">
        <f>6035602-1000000</f>
        <v>5035602</v>
      </c>
      <c r="H10" s="13"/>
      <c r="I10" s="13">
        <f t="shared" si="3"/>
        <v>5035602</v>
      </c>
    </row>
    <row r="11" spans="1:9" ht="31.5" customHeight="1">
      <c r="A11" s="41" t="s">
        <v>151</v>
      </c>
      <c r="B11" s="4" t="s">
        <v>148</v>
      </c>
      <c r="C11" s="4">
        <v>800</v>
      </c>
      <c r="D11" s="13">
        <v>129705</v>
      </c>
      <c r="E11" s="13"/>
      <c r="F11" s="13">
        <f t="shared" si="2"/>
        <v>129705</v>
      </c>
      <c r="G11" s="13">
        <v>129705</v>
      </c>
      <c r="H11" s="13"/>
      <c r="I11" s="13">
        <f t="shared" si="3"/>
        <v>129705</v>
      </c>
    </row>
    <row r="12" spans="1:9" ht="180" customHeight="1">
      <c r="A12" s="41" t="s">
        <v>167</v>
      </c>
      <c r="B12" s="4" t="s">
        <v>168</v>
      </c>
      <c r="C12" s="4">
        <v>100</v>
      </c>
      <c r="D12" s="13">
        <v>21849042</v>
      </c>
      <c r="E12" s="13"/>
      <c r="F12" s="13">
        <f t="shared" si="2"/>
        <v>21849042</v>
      </c>
      <c r="G12" s="13">
        <v>21849042</v>
      </c>
      <c r="H12" s="13"/>
      <c r="I12" s="13">
        <f t="shared" si="3"/>
        <v>21849042</v>
      </c>
    </row>
    <row r="13" spans="1:9" ht="144" customHeight="1">
      <c r="A13" s="41" t="s">
        <v>13</v>
      </c>
      <c r="B13" s="4" t="s">
        <v>168</v>
      </c>
      <c r="C13" s="4">
        <v>200</v>
      </c>
      <c r="D13" s="13">
        <v>83490</v>
      </c>
      <c r="E13" s="13"/>
      <c r="F13" s="13">
        <f t="shared" si="2"/>
        <v>83490</v>
      </c>
      <c r="G13" s="13">
        <v>83490</v>
      </c>
      <c r="H13" s="13"/>
      <c r="I13" s="13">
        <f t="shared" si="3"/>
        <v>83490</v>
      </c>
    </row>
    <row r="14" spans="1:9" ht="48" customHeight="1">
      <c r="A14" s="41" t="s">
        <v>14</v>
      </c>
      <c r="B14" s="4" t="s">
        <v>15</v>
      </c>
      <c r="C14" s="4">
        <v>200</v>
      </c>
      <c r="D14" s="13">
        <v>5571000</v>
      </c>
      <c r="E14" s="13"/>
      <c r="F14" s="13">
        <f t="shared" si="2"/>
        <v>5571000</v>
      </c>
      <c r="G14" s="13">
        <v>5571000</v>
      </c>
      <c r="H14" s="13"/>
      <c r="I14" s="13">
        <f t="shared" si="3"/>
        <v>5571000</v>
      </c>
    </row>
    <row r="15" spans="1:9" ht="31.5" customHeight="1">
      <c r="A15" s="40" t="s">
        <v>170</v>
      </c>
      <c r="B15" s="27" t="s">
        <v>174</v>
      </c>
      <c r="C15" s="6"/>
      <c r="D15" s="30">
        <f aca="true" t="shared" si="4" ref="D15:I15">SUM(D16:D21)</f>
        <v>54775736.33</v>
      </c>
      <c r="E15" s="30">
        <f t="shared" si="4"/>
        <v>2254547.33</v>
      </c>
      <c r="F15" s="30">
        <f>SUM(F16:F21)</f>
        <v>57030283.660000004</v>
      </c>
      <c r="G15" s="30">
        <f t="shared" si="4"/>
        <v>54271236.33</v>
      </c>
      <c r="H15" s="30">
        <f t="shared" si="4"/>
        <v>0</v>
      </c>
      <c r="I15" s="30">
        <f t="shared" si="4"/>
        <v>54271236.33</v>
      </c>
    </row>
    <row r="16" spans="1:9" ht="72" customHeight="1">
      <c r="A16" s="41" t="s">
        <v>16</v>
      </c>
      <c r="B16" s="4" t="s">
        <v>191</v>
      </c>
      <c r="C16" s="4">
        <v>100</v>
      </c>
      <c r="D16" s="13">
        <f>327600+494195+142140+6729314-1187120.67</f>
        <v>6506128.33</v>
      </c>
      <c r="E16" s="13"/>
      <c r="F16" s="13">
        <f aca="true" t="shared" si="5" ref="F16:F21">D16+E16</f>
        <v>6506128.33</v>
      </c>
      <c r="G16" s="13">
        <f>327600+494195+142140+6729314-1187120.67</f>
        <v>6506128.33</v>
      </c>
      <c r="H16" s="13"/>
      <c r="I16" s="13">
        <f aca="true" t="shared" si="6" ref="I16:I21">G16+H16</f>
        <v>6506128.33</v>
      </c>
    </row>
    <row r="17" spans="1:9" ht="48" customHeight="1">
      <c r="A17" s="41" t="s">
        <v>17</v>
      </c>
      <c r="B17" s="4" t="s">
        <v>191</v>
      </c>
      <c r="C17" s="4">
        <v>200</v>
      </c>
      <c r="D17" s="13">
        <f>15597936-150000-2000000</f>
        <v>13447936</v>
      </c>
      <c r="E17" s="13">
        <v>-227.74</v>
      </c>
      <c r="F17" s="13">
        <f t="shared" si="5"/>
        <v>13447708.26</v>
      </c>
      <c r="G17" s="13">
        <f>15597936-150000-2504500</f>
        <v>12943436</v>
      </c>
      <c r="H17" s="13"/>
      <c r="I17" s="13">
        <f t="shared" si="6"/>
        <v>12943436</v>
      </c>
    </row>
    <row r="18" spans="1:9" ht="32.25" customHeight="1">
      <c r="A18" s="41" t="s">
        <v>18</v>
      </c>
      <c r="B18" s="4" t="s">
        <v>191</v>
      </c>
      <c r="C18" s="4">
        <v>800</v>
      </c>
      <c r="D18" s="13">
        <v>220200</v>
      </c>
      <c r="E18" s="13"/>
      <c r="F18" s="13">
        <f t="shared" si="5"/>
        <v>220200</v>
      </c>
      <c r="G18" s="13">
        <v>220200</v>
      </c>
      <c r="H18" s="13"/>
      <c r="I18" s="13">
        <f t="shared" si="6"/>
        <v>220200</v>
      </c>
    </row>
    <row r="19" spans="1:9" ht="158.25" customHeight="1">
      <c r="A19" s="41" t="s">
        <v>19</v>
      </c>
      <c r="B19" s="4" t="s">
        <v>190</v>
      </c>
      <c r="C19" s="4">
        <v>100</v>
      </c>
      <c r="D19" s="13">
        <v>33893804</v>
      </c>
      <c r="E19" s="13"/>
      <c r="F19" s="13">
        <f t="shared" si="5"/>
        <v>33893804</v>
      </c>
      <c r="G19" s="13">
        <v>33893804</v>
      </c>
      <c r="H19" s="13"/>
      <c r="I19" s="13">
        <f t="shared" si="6"/>
        <v>33893804</v>
      </c>
    </row>
    <row r="20" spans="1:9" ht="126" customHeight="1">
      <c r="A20" s="41" t="s">
        <v>20</v>
      </c>
      <c r="B20" s="4" t="s">
        <v>190</v>
      </c>
      <c r="C20" s="4">
        <v>200</v>
      </c>
      <c r="D20" s="14">
        <v>707668</v>
      </c>
      <c r="E20" s="14"/>
      <c r="F20" s="13">
        <f t="shared" si="5"/>
        <v>707668</v>
      </c>
      <c r="G20" s="14">
        <v>707668</v>
      </c>
      <c r="H20" s="14"/>
      <c r="I20" s="13">
        <f t="shared" si="6"/>
        <v>707668</v>
      </c>
    </row>
    <row r="21" spans="1:9" ht="51" customHeight="1">
      <c r="A21" s="41" t="s">
        <v>296</v>
      </c>
      <c r="B21" s="4" t="s">
        <v>295</v>
      </c>
      <c r="C21" s="4">
        <v>200</v>
      </c>
      <c r="D21" s="14">
        <v>0</v>
      </c>
      <c r="E21" s="14">
        <f>2254547.33+227.74</f>
        <v>2254775.0700000003</v>
      </c>
      <c r="F21" s="13">
        <f t="shared" si="5"/>
        <v>2254775.0700000003</v>
      </c>
      <c r="G21" s="14">
        <v>0</v>
      </c>
      <c r="H21" s="14"/>
      <c r="I21" s="13">
        <f t="shared" si="6"/>
        <v>0</v>
      </c>
    </row>
    <row r="22" spans="1:9" ht="31.5" customHeight="1">
      <c r="A22" s="40" t="s">
        <v>204</v>
      </c>
      <c r="B22" s="27" t="s">
        <v>205</v>
      </c>
      <c r="C22" s="27"/>
      <c r="D22" s="30">
        <f aca="true" t="shared" si="7" ref="D22:I22">SUM(D23:D25)</f>
        <v>3915234</v>
      </c>
      <c r="E22" s="30">
        <f t="shared" si="7"/>
        <v>0</v>
      </c>
      <c r="F22" s="30">
        <f t="shared" si="7"/>
        <v>3915234</v>
      </c>
      <c r="G22" s="30">
        <f t="shared" si="7"/>
        <v>3915234</v>
      </c>
      <c r="H22" s="30">
        <f t="shared" si="7"/>
        <v>0</v>
      </c>
      <c r="I22" s="30">
        <f t="shared" si="7"/>
        <v>3915234</v>
      </c>
    </row>
    <row r="23" spans="1:9" ht="83.25" customHeight="1">
      <c r="A23" s="41" t="s">
        <v>113</v>
      </c>
      <c r="B23" s="4" t="s">
        <v>22</v>
      </c>
      <c r="C23" s="4">
        <v>100</v>
      </c>
      <c r="D23" s="13">
        <f>62496+3311920</f>
        <v>3374416</v>
      </c>
      <c r="E23" s="13"/>
      <c r="F23" s="13">
        <f>D23+E23</f>
        <v>3374416</v>
      </c>
      <c r="G23" s="13">
        <f>62496+3311920</f>
        <v>3374416</v>
      </c>
      <c r="H23" s="13"/>
      <c r="I23" s="13">
        <f>G23+H23</f>
        <v>3374416</v>
      </c>
    </row>
    <row r="24" spans="1:9" ht="48" customHeight="1">
      <c r="A24" s="41" t="s">
        <v>43</v>
      </c>
      <c r="B24" s="4" t="s">
        <v>22</v>
      </c>
      <c r="C24" s="4">
        <v>200</v>
      </c>
      <c r="D24" s="13">
        <f>33504+499314</f>
        <v>532818</v>
      </c>
      <c r="E24" s="13"/>
      <c r="F24" s="13">
        <f>D24+E24</f>
        <v>532818</v>
      </c>
      <c r="G24" s="13">
        <f>33504+499314</f>
        <v>532818</v>
      </c>
      <c r="H24" s="13"/>
      <c r="I24" s="13">
        <f>G24+H24</f>
        <v>532818</v>
      </c>
    </row>
    <row r="25" spans="1:9" ht="35.25" customHeight="1">
      <c r="A25" s="41" t="s">
        <v>44</v>
      </c>
      <c r="B25" s="4" t="s">
        <v>22</v>
      </c>
      <c r="C25" s="4">
        <v>800</v>
      </c>
      <c r="D25" s="13">
        <v>8000</v>
      </c>
      <c r="E25" s="13"/>
      <c r="F25" s="13">
        <f>D25+E25</f>
        <v>8000</v>
      </c>
      <c r="G25" s="13">
        <v>8000</v>
      </c>
      <c r="H25" s="13"/>
      <c r="I25" s="13">
        <f>G25+H25</f>
        <v>8000</v>
      </c>
    </row>
    <row r="26" spans="1:9" ht="18" customHeight="1">
      <c r="A26" s="40" t="s">
        <v>182</v>
      </c>
      <c r="B26" s="27" t="s">
        <v>183</v>
      </c>
      <c r="C26" s="27"/>
      <c r="D26" s="30">
        <f aca="true" t="shared" si="8" ref="D26:I26">SUM(D27:D28)</f>
        <v>323400</v>
      </c>
      <c r="E26" s="30">
        <f t="shared" si="8"/>
        <v>32340</v>
      </c>
      <c r="F26" s="30">
        <f t="shared" si="8"/>
        <v>355740</v>
      </c>
      <c r="G26" s="30">
        <f t="shared" si="8"/>
        <v>323400</v>
      </c>
      <c r="H26" s="30">
        <f t="shared" si="8"/>
        <v>32340</v>
      </c>
      <c r="I26" s="30">
        <f t="shared" si="8"/>
        <v>355740</v>
      </c>
    </row>
    <row r="27" spans="1:9" ht="46.5" customHeight="1">
      <c r="A27" s="41" t="s">
        <v>42</v>
      </c>
      <c r="B27" s="4" t="s">
        <v>238</v>
      </c>
      <c r="C27" s="4">
        <v>200</v>
      </c>
      <c r="D27" s="13">
        <v>300300</v>
      </c>
      <c r="E27" s="13">
        <v>30030</v>
      </c>
      <c r="F27" s="13">
        <f>D27+E27</f>
        <v>330330</v>
      </c>
      <c r="G27" s="13">
        <v>300300</v>
      </c>
      <c r="H27" s="13">
        <v>30030</v>
      </c>
      <c r="I27" s="13">
        <f>G27+H27</f>
        <v>330330</v>
      </c>
    </row>
    <row r="28" spans="1:9" ht="63" customHeight="1">
      <c r="A28" s="41" t="s">
        <v>75</v>
      </c>
      <c r="B28" s="4" t="s">
        <v>76</v>
      </c>
      <c r="C28" s="4">
        <v>200</v>
      </c>
      <c r="D28" s="13">
        <v>23100</v>
      </c>
      <c r="E28" s="13">
        <v>2310</v>
      </c>
      <c r="F28" s="13">
        <f>D28+E28</f>
        <v>25410</v>
      </c>
      <c r="G28" s="13">
        <v>23100</v>
      </c>
      <c r="H28" s="13">
        <v>2310</v>
      </c>
      <c r="I28" s="13">
        <f>G28+H28</f>
        <v>25410</v>
      </c>
    </row>
    <row r="29" spans="1:9" ht="46.5" customHeight="1">
      <c r="A29" s="40" t="s">
        <v>184</v>
      </c>
      <c r="B29" s="27" t="s">
        <v>185</v>
      </c>
      <c r="C29" s="27"/>
      <c r="D29" s="30">
        <f aca="true" t="shared" si="9" ref="D29:I29">SUM(D30:D30)</f>
        <v>310000</v>
      </c>
      <c r="E29" s="30">
        <f t="shared" si="9"/>
        <v>0</v>
      </c>
      <c r="F29" s="30">
        <f t="shared" si="9"/>
        <v>310000</v>
      </c>
      <c r="G29" s="30">
        <f t="shared" si="9"/>
        <v>310000</v>
      </c>
      <c r="H29" s="30">
        <f t="shared" si="9"/>
        <v>0</v>
      </c>
      <c r="I29" s="30">
        <f t="shared" si="9"/>
        <v>310000</v>
      </c>
    </row>
    <row r="30" spans="1:9" ht="78.75" customHeight="1">
      <c r="A30" s="42" t="s">
        <v>41</v>
      </c>
      <c r="B30" s="36" t="s">
        <v>120</v>
      </c>
      <c r="C30" s="4">
        <v>200</v>
      </c>
      <c r="D30" s="12">
        <v>310000</v>
      </c>
      <c r="E30" s="12"/>
      <c r="F30" s="13">
        <f>D30+E30</f>
        <v>310000</v>
      </c>
      <c r="G30" s="12">
        <v>310000</v>
      </c>
      <c r="H30" s="12"/>
      <c r="I30" s="13">
        <f>G30+H30</f>
        <v>310000</v>
      </c>
    </row>
    <row r="31" spans="1:9" ht="32.25" customHeight="1">
      <c r="A31" s="40" t="s">
        <v>186</v>
      </c>
      <c r="B31" s="27" t="s">
        <v>187</v>
      </c>
      <c r="C31" s="27"/>
      <c r="D31" s="30">
        <f aca="true" t="shared" si="10" ref="D31:I31">SUM(D32:D35)</f>
        <v>1857986.35</v>
      </c>
      <c r="E31" s="30">
        <f t="shared" si="10"/>
        <v>0</v>
      </c>
      <c r="F31" s="30">
        <f t="shared" si="10"/>
        <v>1857986.35</v>
      </c>
      <c r="G31" s="30">
        <f t="shared" si="10"/>
        <v>1857986.35</v>
      </c>
      <c r="H31" s="30">
        <f t="shared" si="10"/>
        <v>0</v>
      </c>
      <c r="I31" s="30">
        <f t="shared" si="10"/>
        <v>1857986.35</v>
      </c>
    </row>
    <row r="32" spans="1:9" ht="95.25" customHeight="1">
      <c r="A32" s="41" t="s">
        <v>61</v>
      </c>
      <c r="B32" s="4" t="s">
        <v>224</v>
      </c>
      <c r="C32" s="4">
        <v>200</v>
      </c>
      <c r="D32" s="13">
        <v>312488</v>
      </c>
      <c r="E32" s="13"/>
      <c r="F32" s="13">
        <f>D32+E32</f>
        <v>312488</v>
      </c>
      <c r="G32" s="13">
        <v>312488</v>
      </c>
      <c r="H32" s="13"/>
      <c r="I32" s="13">
        <f>G32+H32</f>
        <v>312488</v>
      </c>
    </row>
    <row r="33" spans="1:9" ht="84" customHeight="1">
      <c r="A33" s="41" t="s">
        <v>111</v>
      </c>
      <c r="B33" s="4" t="s">
        <v>112</v>
      </c>
      <c r="C33" s="4">
        <v>200</v>
      </c>
      <c r="D33" s="13">
        <v>35942</v>
      </c>
      <c r="E33" s="13"/>
      <c r="F33" s="13">
        <f>D33+E33</f>
        <v>35942</v>
      </c>
      <c r="G33" s="13">
        <v>35942</v>
      </c>
      <c r="H33" s="13"/>
      <c r="I33" s="13">
        <f>G33+H33</f>
        <v>35942</v>
      </c>
    </row>
    <row r="34" spans="1:9" ht="66" customHeight="1">
      <c r="A34" s="41" t="s">
        <v>225</v>
      </c>
      <c r="B34" s="4" t="s">
        <v>226</v>
      </c>
      <c r="C34" s="4">
        <v>300</v>
      </c>
      <c r="D34" s="13">
        <v>909556.35</v>
      </c>
      <c r="E34" s="13"/>
      <c r="F34" s="13">
        <f>D34+E34</f>
        <v>909556.35</v>
      </c>
      <c r="G34" s="13">
        <v>909556.35</v>
      </c>
      <c r="H34" s="13"/>
      <c r="I34" s="13">
        <f>G34+H34</f>
        <v>909556.35</v>
      </c>
    </row>
    <row r="35" spans="1:9" ht="62.25" customHeight="1">
      <c r="A35" s="41" t="s">
        <v>128</v>
      </c>
      <c r="B35" s="4" t="s">
        <v>21</v>
      </c>
      <c r="C35" s="4">
        <v>200</v>
      </c>
      <c r="D35" s="13">
        <v>600000</v>
      </c>
      <c r="E35" s="13"/>
      <c r="F35" s="13">
        <f>D35+E35</f>
        <v>600000</v>
      </c>
      <c r="G35" s="13">
        <v>600000</v>
      </c>
      <c r="H35" s="13"/>
      <c r="I35" s="13">
        <f>G35+H35</f>
        <v>600000</v>
      </c>
    </row>
    <row r="36" spans="1:9" ht="33" customHeight="1">
      <c r="A36" s="40" t="s">
        <v>54</v>
      </c>
      <c r="B36" s="27" t="s">
        <v>55</v>
      </c>
      <c r="C36" s="27"/>
      <c r="D36" s="30">
        <f aca="true" t="shared" si="11" ref="D36:I36">SUM(D37:D39)</f>
        <v>2234832</v>
      </c>
      <c r="E36" s="30">
        <f t="shared" si="11"/>
        <v>0</v>
      </c>
      <c r="F36" s="30">
        <f t="shared" si="11"/>
        <v>2234832</v>
      </c>
      <c r="G36" s="30">
        <f t="shared" si="11"/>
        <v>2234832</v>
      </c>
      <c r="H36" s="30">
        <f t="shared" si="11"/>
        <v>0</v>
      </c>
      <c r="I36" s="30">
        <f t="shared" si="11"/>
        <v>2234832</v>
      </c>
    </row>
    <row r="37" spans="1:9" ht="79.5" customHeight="1">
      <c r="A37" s="41" t="s">
        <v>247</v>
      </c>
      <c r="B37" s="4" t="s">
        <v>245</v>
      </c>
      <c r="C37" s="4">
        <v>100</v>
      </c>
      <c r="D37" s="13">
        <v>1715537</v>
      </c>
      <c r="E37" s="13"/>
      <c r="F37" s="13">
        <f>D37+E37</f>
        <v>1715537</v>
      </c>
      <c r="G37" s="13">
        <v>1715537</v>
      </c>
      <c r="H37" s="13"/>
      <c r="I37" s="13">
        <f>G37+H37</f>
        <v>1715537</v>
      </c>
    </row>
    <row r="38" spans="1:9" ht="63" customHeight="1">
      <c r="A38" s="41" t="s">
        <v>261</v>
      </c>
      <c r="B38" s="4" t="s">
        <v>245</v>
      </c>
      <c r="C38" s="4">
        <v>200</v>
      </c>
      <c r="D38" s="13">
        <v>512695</v>
      </c>
      <c r="E38" s="13"/>
      <c r="F38" s="13">
        <f>D38+E38</f>
        <v>512695</v>
      </c>
      <c r="G38" s="13">
        <v>512695</v>
      </c>
      <c r="H38" s="13"/>
      <c r="I38" s="13">
        <f>G38+H38</f>
        <v>512695</v>
      </c>
    </row>
    <row r="39" spans="1:9" ht="47.25" customHeight="1">
      <c r="A39" s="41" t="s">
        <v>23</v>
      </c>
      <c r="B39" s="4" t="s">
        <v>245</v>
      </c>
      <c r="C39" s="4">
        <v>800</v>
      </c>
      <c r="D39" s="13">
        <v>6600</v>
      </c>
      <c r="E39" s="13"/>
      <c r="F39" s="13">
        <f>D39+E39</f>
        <v>6600</v>
      </c>
      <c r="G39" s="13">
        <v>6600</v>
      </c>
      <c r="H39" s="13"/>
      <c r="I39" s="13">
        <f>G39+H39</f>
        <v>6600</v>
      </c>
    </row>
    <row r="40" spans="1:9" s="18" customFormat="1" ht="39" customHeight="1">
      <c r="A40" s="16" t="s">
        <v>160</v>
      </c>
      <c r="B40" s="17" t="s">
        <v>91</v>
      </c>
      <c r="C40" s="17"/>
      <c r="D40" s="19">
        <f aca="true" t="shared" si="12" ref="D40:I40">D41+D45+D56+D63</f>
        <v>28003943</v>
      </c>
      <c r="E40" s="19">
        <f t="shared" si="12"/>
        <v>-143300</v>
      </c>
      <c r="F40" s="19">
        <f t="shared" si="12"/>
        <v>27860643</v>
      </c>
      <c r="G40" s="19">
        <f t="shared" si="12"/>
        <v>28003943</v>
      </c>
      <c r="H40" s="19">
        <f t="shared" si="12"/>
        <v>-145300</v>
      </c>
      <c r="I40" s="19">
        <f t="shared" si="12"/>
        <v>27858643</v>
      </c>
    </row>
    <row r="41" spans="1:9" s="18" customFormat="1" ht="63" customHeight="1">
      <c r="A41" s="43" t="s">
        <v>206</v>
      </c>
      <c r="B41" s="27" t="s">
        <v>207</v>
      </c>
      <c r="C41" s="27"/>
      <c r="D41" s="29">
        <f aca="true" t="shared" si="13" ref="D41:I41">SUM(D42:D44)</f>
        <v>5037556</v>
      </c>
      <c r="E41" s="29">
        <f t="shared" si="13"/>
        <v>0</v>
      </c>
      <c r="F41" s="29">
        <f t="shared" si="13"/>
        <v>5037556</v>
      </c>
      <c r="G41" s="29">
        <f t="shared" si="13"/>
        <v>5037556</v>
      </c>
      <c r="H41" s="29">
        <f t="shared" si="13"/>
        <v>0</v>
      </c>
      <c r="I41" s="29">
        <f t="shared" si="13"/>
        <v>5037556</v>
      </c>
    </row>
    <row r="42" spans="1:9" ht="81" customHeight="1">
      <c r="A42" s="44" t="s">
        <v>114</v>
      </c>
      <c r="B42" s="4" t="s">
        <v>92</v>
      </c>
      <c r="C42" s="4">
        <v>100</v>
      </c>
      <c r="D42" s="13">
        <f>39060+3761562</f>
        <v>3800622</v>
      </c>
      <c r="E42" s="13"/>
      <c r="F42" s="13">
        <f>D42+E42</f>
        <v>3800622</v>
      </c>
      <c r="G42" s="13">
        <f>39060+3761562</f>
        <v>3800622</v>
      </c>
      <c r="H42" s="13"/>
      <c r="I42" s="13">
        <f>G42+H42</f>
        <v>3800622</v>
      </c>
    </row>
    <row r="43" spans="1:9" ht="50.25" customHeight="1">
      <c r="A43" s="44" t="s">
        <v>39</v>
      </c>
      <c r="B43" s="4" t="s">
        <v>92</v>
      </c>
      <c r="C43" s="4">
        <v>200</v>
      </c>
      <c r="D43" s="13">
        <f>258440+928744</f>
        <v>1187184</v>
      </c>
      <c r="E43" s="13"/>
      <c r="F43" s="13">
        <f>D43+E43</f>
        <v>1187184</v>
      </c>
      <c r="G43" s="13">
        <f>258440+928744</f>
        <v>1187184</v>
      </c>
      <c r="H43" s="13"/>
      <c r="I43" s="13">
        <f>G43+H43</f>
        <v>1187184</v>
      </c>
    </row>
    <row r="44" spans="1:9" ht="50.25" customHeight="1">
      <c r="A44" s="44" t="s">
        <v>40</v>
      </c>
      <c r="B44" s="4" t="s">
        <v>92</v>
      </c>
      <c r="C44" s="4">
        <v>800</v>
      </c>
      <c r="D44" s="13">
        <f>2500+47250</f>
        <v>49750</v>
      </c>
      <c r="E44" s="13"/>
      <c r="F44" s="13">
        <f>D44+E44</f>
        <v>49750</v>
      </c>
      <c r="G44" s="13">
        <f>2500+47250</f>
        <v>49750</v>
      </c>
      <c r="H44" s="13"/>
      <c r="I44" s="13">
        <f>G44+H44</f>
        <v>49750</v>
      </c>
    </row>
    <row r="45" spans="1:9" ht="30" customHeight="1">
      <c r="A45" s="40" t="s">
        <v>208</v>
      </c>
      <c r="B45" s="27" t="s">
        <v>209</v>
      </c>
      <c r="C45" s="27"/>
      <c r="D45" s="30">
        <f aca="true" t="shared" si="14" ref="D45:I45">SUM(D46:D55)</f>
        <v>16516500</v>
      </c>
      <c r="E45" s="30">
        <f t="shared" si="14"/>
        <v>-143300</v>
      </c>
      <c r="F45" s="30">
        <f t="shared" si="14"/>
        <v>16373200</v>
      </c>
      <c r="G45" s="30">
        <f t="shared" si="14"/>
        <v>16516500</v>
      </c>
      <c r="H45" s="30">
        <f t="shared" si="14"/>
        <v>-145300</v>
      </c>
      <c r="I45" s="30">
        <f t="shared" si="14"/>
        <v>16371200</v>
      </c>
    </row>
    <row r="46" spans="1:9" ht="80.25" customHeight="1">
      <c r="A46" s="44" t="s">
        <v>93</v>
      </c>
      <c r="B46" s="4" t="s">
        <v>104</v>
      </c>
      <c r="C46" s="4">
        <v>600</v>
      </c>
      <c r="D46" s="13">
        <v>9578326.98</v>
      </c>
      <c r="E46" s="13">
        <v>8373.02</v>
      </c>
      <c r="F46" s="13">
        <f aca="true" t="shared" si="15" ref="F46:F55">D46+E46</f>
        <v>9586700</v>
      </c>
      <c r="G46" s="13">
        <v>9578326.98</v>
      </c>
      <c r="H46" s="13">
        <v>8373.02</v>
      </c>
      <c r="I46" s="13">
        <f aca="true" t="shared" si="16" ref="I46:I55">G46+H46</f>
        <v>9586700</v>
      </c>
    </row>
    <row r="47" spans="1:9" ht="110.25" customHeight="1">
      <c r="A47" s="53" t="s">
        <v>196</v>
      </c>
      <c r="B47" s="4" t="s">
        <v>176</v>
      </c>
      <c r="C47" s="4">
        <v>600</v>
      </c>
      <c r="D47" s="13">
        <v>73173.02</v>
      </c>
      <c r="E47" s="13">
        <v>-8673.02</v>
      </c>
      <c r="F47" s="13">
        <f t="shared" si="15"/>
        <v>64500</v>
      </c>
      <c r="G47" s="13">
        <v>73173.02</v>
      </c>
      <c r="H47" s="13">
        <v>-8673.02</v>
      </c>
      <c r="I47" s="13">
        <f t="shared" si="16"/>
        <v>64500</v>
      </c>
    </row>
    <row r="48" spans="1:9" ht="93" customHeight="1">
      <c r="A48" s="44" t="s">
        <v>95</v>
      </c>
      <c r="B48" s="4" t="s">
        <v>94</v>
      </c>
      <c r="C48" s="4">
        <v>600</v>
      </c>
      <c r="D48" s="13">
        <v>876800</v>
      </c>
      <c r="E48" s="13">
        <v>60300</v>
      </c>
      <c r="F48" s="13">
        <f t="shared" si="15"/>
        <v>937100</v>
      </c>
      <c r="G48" s="13">
        <v>876800</v>
      </c>
      <c r="H48" s="13">
        <v>60300</v>
      </c>
      <c r="I48" s="13">
        <f t="shared" si="16"/>
        <v>937100</v>
      </c>
    </row>
    <row r="49" spans="1:9" ht="112.5" customHeight="1">
      <c r="A49" s="44" t="s">
        <v>280</v>
      </c>
      <c r="B49" s="4" t="s">
        <v>134</v>
      </c>
      <c r="C49" s="4">
        <v>600</v>
      </c>
      <c r="D49" s="13">
        <v>55200</v>
      </c>
      <c r="E49" s="13">
        <v>-42300</v>
      </c>
      <c r="F49" s="13">
        <f t="shared" si="15"/>
        <v>12900</v>
      </c>
      <c r="G49" s="13">
        <v>55200</v>
      </c>
      <c r="H49" s="13">
        <v>-42300</v>
      </c>
      <c r="I49" s="13">
        <f t="shared" si="16"/>
        <v>12900</v>
      </c>
    </row>
    <row r="50" spans="1:9" ht="93.75" customHeight="1">
      <c r="A50" s="44" t="s">
        <v>124</v>
      </c>
      <c r="B50" s="4" t="s">
        <v>96</v>
      </c>
      <c r="C50" s="4">
        <v>600</v>
      </c>
      <c r="D50" s="13">
        <v>2020000</v>
      </c>
      <c r="E50" s="13">
        <v>155000</v>
      </c>
      <c r="F50" s="13">
        <f t="shared" si="15"/>
        <v>2175000</v>
      </c>
      <c r="G50" s="13">
        <v>2020000</v>
      </c>
      <c r="H50" s="13">
        <v>150000</v>
      </c>
      <c r="I50" s="13">
        <f t="shared" si="16"/>
        <v>2170000</v>
      </c>
    </row>
    <row r="51" spans="1:9" ht="111" customHeight="1">
      <c r="A51" s="44" t="s">
        <v>273</v>
      </c>
      <c r="B51" s="4" t="s">
        <v>135</v>
      </c>
      <c r="C51" s="4">
        <v>600</v>
      </c>
      <c r="D51" s="13">
        <v>180000</v>
      </c>
      <c r="E51" s="13">
        <v>-155000</v>
      </c>
      <c r="F51" s="13">
        <f t="shared" si="15"/>
        <v>25000</v>
      </c>
      <c r="G51" s="13">
        <v>180000</v>
      </c>
      <c r="H51" s="13">
        <v>-150000</v>
      </c>
      <c r="I51" s="13">
        <f t="shared" si="16"/>
        <v>30000</v>
      </c>
    </row>
    <row r="52" spans="1:9" ht="93.75" customHeight="1">
      <c r="A52" s="44" t="s">
        <v>246</v>
      </c>
      <c r="B52" s="4" t="s">
        <v>125</v>
      </c>
      <c r="C52" s="4">
        <v>600</v>
      </c>
      <c r="D52" s="13">
        <v>1272700</v>
      </c>
      <c r="E52" s="13">
        <v>-172700</v>
      </c>
      <c r="F52" s="13">
        <f t="shared" si="15"/>
        <v>1100000</v>
      </c>
      <c r="G52" s="13">
        <v>1272700</v>
      </c>
      <c r="H52" s="13">
        <v>-172700</v>
      </c>
      <c r="I52" s="13">
        <f t="shared" si="16"/>
        <v>1100000</v>
      </c>
    </row>
    <row r="53" spans="1:9" ht="109.5" customHeight="1">
      <c r="A53" s="44" t="s">
        <v>154</v>
      </c>
      <c r="B53" s="4" t="s">
        <v>136</v>
      </c>
      <c r="C53" s="4">
        <v>600</v>
      </c>
      <c r="D53" s="13">
        <v>110300</v>
      </c>
      <c r="E53" s="13">
        <v>-110300</v>
      </c>
      <c r="F53" s="13">
        <f t="shared" si="15"/>
        <v>0</v>
      </c>
      <c r="G53" s="13">
        <v>110300</v>
      </c>
      <c r="H53" s="13">
        <v>-110300</v>
      </c>
      <c r="I53" s="13">
        <f t="shared" si="16"/>
        <v>0</v>
      </c>
    </row>
    <row r="54" spans="1:9" ht="95.25" customHeight="1">
      <c r="A54" s="44" t="s">
        <v>129</v>
      </c>
      <c r="B54" s="4" t="s">
        <v>126</v>
      </c>
      <c r="C54" s="4">
        <v>600</v>
      </c>
      <c r="D54" s="13">
        <v>2350000</v>
      </c>
      <c r="E54" s="13">
        <v>122000</v>
      </c>
      <c r="F54" s="13">
        <f t="shared" si="15"/>
        <v>2472000</v>
      </c>
      <c r="G54" s="13">
        <v>2350000</v>
      </c>
      <c r="H54" s="13">
        <v>120000</v>
      </c>
      <c r="I54" s="13">
        <f t="shared" si="16"/>
        <v>2470000</v>
      </c>
    </row>
    <row r="55" spans="1:9" ht="112.5" customHeight="1">
      <c r="A55" s="44" t="s">
        <v>181</v>
      </c>
      <c r="B55" s="4" t="s">
        <v>53</v>
      </c>
      <c r="C55" s="4">
        <v>600</v>
      </c>
      <c r="D55" s="13">
        <v>0</v>
      </c>
      <c r="E55" s="13"/>
      <c r="F55" s="13">
        <f t="shared" si="15"/>
        <v>0</v>
      </c>
      <c r="G55" s="13">
        <v>0</v>
      </c>
      <c r="H55" s="13"/>
      <c r="I55" s="13">
        <f t="shared" si="16"/>
        <v>0</v>
      </c>
    </row>
    <row r="56" spans="1:9" ht="32.25" customHeight="1">
      <c r="A56" s="45" t="s">
        <v>210</v>
      </c>
      <c r="B56" s="27" t="s">
        <v>211</v>
      </c>
      <c r="C56" s="27"/>
      <c r="D56" s="30">
        <f aca="true" t="shared" si="17" ref="D56:I56">SUM(D57:D62)</f>
        <v>5172402</v>
      </c>
      <c r="E56" s="30">
        <f t="shared" si="17"/>
        <v>0</v>
      </c>
      <c r="F56" s="30">
        <f t="shared" si="17"/>
        <v>5172402</v>
      </c>
      <c r="G56" s="30">
        <f t="shared" si="17"/>
        <v>5172402</v>
      </c>
      <c r="H56" s="30">
        <f t="shared" si="17"/>
        <v>0</v>
      </c>
      <c r="I56" s="30">
        <f t="shared" si="17"/>
        <v>5172402</v>
      </c>
    </row>
    <row r="57" spans="1:9" ht="114.75" customHeight="1">
      <c r="A57" s="44" t="s">
        <v>115</v>
      </c>
      <c r="B57" s="4" t="s">
        <v>103</v>
      </c>
      <c r="C57" s="4">
        <v>100</v>
      </c>
      <c r="D57" s="13">
        <f>4045603.68-1050000</f>
        <v>2995603.68</v>
      </c>
      <c r="E57" s="13">
        <v>-17053.68</v>
      </c>
      <c r="F57" s="13">
        <f aca="true" t="shared" si="18" ref="F57:F62">D57+E57</f>
        <v>2978550</v>
      </c>
      <c r="G57" s="13">
        <f>4045603.68-1050000</f>
        <v>2995603.68</v>
      </c>
      <c r="H57" s="13">
        <v>-17053.68</v>
      </c>
      <c r="I57" s="13">
        <f aca="true" t="shared" si="19" ref="I57:I62">G57+H57</f>
        <v>2978550</v>
      </c>
    </row>
    <row r="58" spans="1:9" ht="84.75" customHeight="1">
      <c r="A58" s="44" t="s">
        <v>38</v>
      </c>
      <c r="B58" s="4" t="s">
        <v>103</v>
      </c>
      <c r="C58" s="4">
        <v>200</v>
      </c>
      <c r="D58" s="13">
        <v>1050000</v>
      </c>
      <c r="E58" s="13"/>
      <c r="F58" s="13">
        <f t="shared" si="18"/>
        <v>1050000</v>
      </c>
      <c r="G58" s="13">
        <v>1050000</v>
      </c>
      <c r="H58" s="13"/>
      <c r="I58" s="13">
        <f t="shared" si="19"/>
        <v>1050000</v>
      </c>
    </row>
    <row r="59" spans="1:9" ht="129" customHeight="1">
      <c r="A59" s="51" t="s">
        <v>37</v>
      </c>
      <c r="B59" s="52" t="s">
        <v>127</v>
      </c>
      <c r="C59" s="4">
        <v>100</v>
      </c>
      <c r="D59" s="13">
        <v>47446.32</v>
      </c>
      <c r="E59" s="13">
        <v>17053.68</v>
      </c>
      <c r="F59" s="13">
        <f t="shared" si="18"/>
        <v>64500</v>
      </c>
      <c r="G59" s="13">
        <v>47446.32</v>
      </c>
      <c r="H59" s="13">
        <v>17053.68</v>
      </c>
      <c r="I59" s="13">
        <f t="shared" si="19"/>
        <v>64500</v>
      </c>
    </row>
    <row r="60" spans="1:9" ht="96.75" customHeight="1">
      <c r="A60" s="51" t="s">
        <v>116</v>
      </c>
      <c r="B60" s="52" t="s">
        <v>262</v>
      </c>
      <c r="C60" s="4">
        <v>100</v>
      </c>
      <c r="D60" s="13">
        <v>813352</v>
      </c>
      <c r="E60" s="13"/>
      <c r="F60" s="13">
        <f t="shared" si="18"/>
        <v>813352</v>
      </c>
      <c r="G60" s="13">
        <v>813352</v>
      </c>
      <c r="H60" s="13"/>
      <c r="I60" s="13">
        <f t="shared" si="19"/>
        <v>813352</v>
      </c>
    </row>
    <row r="61" spans="1:9" ht="83.25" customHeight="1">
      <c r="A61" s="51" t="s">
        <v>36</v>
      </c>
      <c r="B61" s="52" t="s">
        <v>262</v>
      </c>
      <c r="C61" s="4">
        <v>200</v>
      </c>
      <c r="D61" s="13">
        <f>16000+150000</f>
        <v>166000</v>
      </c>
      <c r="E61" s="13"/>
      <c r="F61" s="13">
        <f t="shared" si="18"/>
        <v>166000</v>
      </c>
      <c r="G61" s="13">
        <f>16000+150000</f>
        <v>166000</v>
      </c>
      <c r="H61" s="13"/>
      <c r="I61" s="13">
        <f t="shared" si="19"/>
        <v>166000</v>
      </c>
    </row>
    <row r="62" spans="1:9" ht="52.5" customHeight="1">
      <c r="A62" s="44" t="s">
        <v>35</v>
      </c>
      <c r="B62" s="4" t="s">
        <v>110</v>
      </c>
      <c r="C62" s="4">
        <v>200</v>
      </c>
      <c r="D62" s="13">
        <v>100000</v>
      </c>
      <c r="E62" s="13"/>
      <c r="F62" s="13">
        <f t="shared" si="18"/>
        <v>100000</v>
      </c>
      <c r="G62" s="13">
        <v>100000</v>
      </c>
      <c r="H62" s="13"/>
      <c r="I62" s="13">
        <f t="shared" si="19"/>
        <v>100000</v>
      </c>
    </row>
    <row r="63" spans="1:9" ht="47.25" customHeight="1">
      <c r="A63" s="40" t="s">
        <v>212</v>
      </c>
      <c r="B63" s="27" t="s">
        <v>213</v>
      </c>
      <c r="C63" s="27"/>
      <c r="D63" s="30">
        <f aca="true" t="shared" si="20" ref="D63:I63">SUM(D64:D66)</f>
        <v>1277485</v>
      </c>
      <c r="E63" s="30">
        <f t="shared" si="20"/>
        <v>0</v>
      </c>
      <c r="F63" s="30">
        <f t="shared" si="20"/>
        <v>1277485</v>
      </c>
      <c r="G63" s="30">
        <f t="shared" si="20"/>
        <v>1277485</v>
      </c>
      <c r="H63" s="30">
        <f t="shared" si="20"/>
        <v>0</v>
      </c>
      <c r="I63" s="30">
        <f t="shared" si="20"/>
        <v>1277485</v>
      </c>
    </row>
    <row r="64" spans="1:9" ht="67.5" customHeight="1">
      <c r="A64" s="44" t="s">
        <v>117</v>
      </c>
      <c r="B64" s="4" t="s">
        <v>137</v>
      </c>
      <c r="C64" s="4">
        <v>100</v>
      </c>
      <c r="D64" s="13">
        <v>894688</v>
      </c>
      <c r="E64" s="13"/>
      <c r="F64" s="13">
        <f>D64+E64</f>
        <v>894688</v>
      </c>
      <c r="G64" s="13">
        <v>894688</v>
      </c>
      <c r="H64" s="13"/>
      <c r="I64" s="13">
        <f>G64+H64</f>
        <v>894688</v>
      </c>
    </row>
    <row r="65" spans="1:9" ht="36.75" customHeight="1">
      <c r="A65" s="44" t="s">
        <v>33</v>
      </c>
      <c r="B65" s="4" t="s">
        <v>137</v>
      </c>
      <c r="C65" s="4">
        <v>200</v>
      </c>
      <c r="D65" s="13">
        <f>29000+352797</f>
        <v>381797</v>
      </c>
      <c r="E65" s="13"/>
      <c r="F65" s="13">
        <f>D65+E65</f>
        <v>381797</v>
      </c>
      <c r="G65" s="13">
        <f>29000+352797</f>
        <v>381797</v>
      </c>
      <c r="H65" s="13"/>
      <c r="I65" s="13">
        <f>G65+H65</f>
        <v>381797</v>
      </c>
    </row>
    <row r="66" spans="1:9" ht="33.75" customHeight="1">
      <c r="A66" s="44" t="s">
        <v>34</v>
      </c>
      <c r="B66" s="4" t="s">
        <v>137</v>
      </c>
      <c r="C66" s="4">
        <v>800</v>
      </c>
      <c r="D66" s="13">
        <f>1000</f>
        <v>1000</v>
      </c>
      <c r="E66" s="13"/>
      <c r="F66" s="13">
        <f>D66+E66</f>
        <v>1000</v>
      </c>
      <c r="G66" s="13">
        <f>1000</f>
        <v>1000</v>
      </c>
      <c r="H66" s="13"/>
      <c r="I66" s="13">
        <f>G66+H66</f>
        <v>1000</v>
      </c>
    </row>
    <row r="67" spans="1:9" s="18" customFormat="1" ht="55.5" customHeight="1">
      <c r="A67" s="16" t="s">
        <v>24</v>
      </c>
      <c r="B67" s="17" t="s">
        <v>138</v>
      </c>
      <c r="C67" s="17"/>
      <c r="D67" s="19">
        <f aca="true" t="shared" si="21" ref="D67:I67">D68+D78+D86+D90+D93+D107</f>
        <v>31895114</v>
      </c>
      <c r="E67" s="19">
        <f t="shared" si="21"/>
        <v>12431</v>
      </c>
      <c r="F67" s="19">
        <f t="shared" si="21"/>
        <v>31907545</v>
      </c>
      <c r="G67" s="19">
        <f t="shared" si="21"/>
        <v>31895114</v>
      </c>
      <c r="H67" s="19">
        <f t="shared" si="21"/>
        <v>12431</v>
      </c>
      <c r="I67" s="19">
        <f t="shared" si="21"/>
        <v>31907545</v>
      </c>
    </row>
    <row r="68" spans="1:9" s="18" customFormat="1" ht="32.25" customHeight="1">
      <c r="A68" s="43" t="s">
        <v>214</v>
      </c>
      <c r="B68" s="31" t="s">
        <v>215</v>
      </c>
      <c r="C68" s="31"/>
      <c r="D68" s="32">
        <f aca="true" t="shared" si="22" ref="D68:I68">SUM(D69:D77)</f>
        <v>4217591</v>
      </c>
      <c r="E68" s="32">
        <f t="shared" si="22"/>
        <v>3628.0000000000005</v>
      </c>
      <c r="F68" s="32">
        <f t="shared" si="22"/>
        <v>4221219</v>
      </c>
      <c r="G68" s="32">
        <f t="shared" si="22"/>
        <v>4217591</v>
      </c>
      <c r="H68" s="32">
        <f t="shared" si="22"/>
        <v>3628</v>
      </c>
      <c r="I68" s="32">
        <f t="shared" si="22"/>
        <v>4221218.999999999</v>
      </c>
    </row>
    <row r="69" spans="1:9" ht="32.25" customHeight="1">
      <c r="A69" s="44" t="s">
        <v>119</v>
      </c>
      <c r="B69" s="4" t="s">
        <v>139</v>
      </c>
      <c r="C69" s="4">
        <v>800</v>
      </c>
      <c r="D69" s="13">
        <v>100000</v>
      </c>
      <c r="E69" s="13"/>
      <c r="F69" s="13">
        <f aca="true" t="shared" si="23" ref="F69:F77">D69+E69</f>
        <v>100000</v>
      </c>
      <c r="G69" s="13">
        <v>100000</v>
      </c>
      <c r="H69" s="13"/>
      <c r="I69" s="13">
        <f aca="true" t="shared" si="24" ref="I69:I77">G69+H69</f>
        <v>100000</v>
      </c>
    </row>
    <row r="70" spans="1:9" ht="66.75" customHeight="1">
      <c r="A70" s="41" t="s">
        <v>140</v>
      </c>
      <c r="B70" s="4" t="s">
        <v>264</v>
      </c>
      <c r="C70" s="4">
        <v>100</v>
      </c>
      <c r="D70" s="13">
        <v>3632502</v>
      </c>
      <c r="E70" s="13">
        <v>709.77</v>
      </c>
      <c r="F70" s="13">
        <f t="shared" si="23"/>
        <v>3633211.77</v>
      </c>
      <c r="G70" s="13">
        <v>3632502</v>
      </c>
      <c r="H70" s="13">
        <v>1882.28</v>
      </c>
      <c r="I70" s="13">
        <f t="shared" si="24"/>
        <v>3634384.28</v>
      </c>
    </row>
    <row r="71" spans="1:9" ht="47.25" customHeight="1">
      <c r="A71" s="41" t="s">
        <v>263</v>
      </c>
      <c r="B71" s="4" t="s">
        <v>264</v>
      </c>
      <c r="C71" s="4">
        <v>200</v>
      </c>
      <c r="D71" s="13">
        <v>129961</v>
      </c>
      <c r="E71" s="13"/>
      <c r="F71" s="13">
        <f t="shared" si="23"/>
        <v>129961</v>
      </c>
      <c r="G71" s="13">
        <v>129961</v>
      </c>
      <c r="H71" s="13"/>
      <c r="I71" s="13">
        <f t="shared" si="24"/>
        <v>129961</v>
      </c>
    </row>
    <row r="72" spans="1:9" ht="61.5" customHeight="1">
      <c r="A72" s="41" t="s">
        <v>266</v>
      </c>
      <c r="B72" s="4" t="s">
        <v>267</v>
      </c>
      <c r="C72" s="4">
        <v>200</v>
      </c>
      <c r="D72" s="13">
        <v>269328</v>
      </c>
      <c r="E72" s="13"/>
      <c r="F72" s="13">
        <f t="shared" si="23"/>
        <v>269328</v>
      </c>
      <c r="G72" s="13">
        <v>269328</v>
      </c>
      <c r="H72" s="13"/>
      <c r="I72" s="13">
        <f t="shared" si="24"/>
        <v>269328</v>
      </c>
    </row>
    <row r="73" spans="1:9" ht="81" customHeight="1">
      <c r="A73" s="46" t="s">
        <v>272</v>
      </c>
      <c r="B73" s="4" t="s">
        <v>269</v>
      </c>
      <c r="C73" s="4">
        <v>100</v>
      </c>
      <c r="D73" s="13">
        <v>13300</v>
      </c>
      <c r="E73" s="13">
        <v>600</v>
      </c>
      <c r="F73" s="13">
        <f t="shared" si="23"/>
        <v>13900</v>
      </c>
      <c r="G73" s="13">
        <v>13300</v>
      </c>
      <c r="H73" s="13">
        <v>600</v>
      </c>
      <c r="I73" s="13">
        <f t="shared" si="24"/>
        <v>13900</v>
      </c>
    </row>
    <row r="74" spans="1:9" ht="81" customHeight="1">
      <c r="A74" s="46" t="s">
        <v>276</v>
      </c>
      <c r="B74" s="4" t="s">
        <v>270</v>
      </c>
      <c r="C74" s="4">
        <v>100</v>
      </c>
      <c r="D74" s="13">
        <v>32500</v>
      </c>
      <c r="E74" s="13">
        <v>1500</v>
      </c>
      <c r="F74" s="13">
        <f t="shared" si="23"/>
        <v>34000</v>
      </c>
      <c r="G74" s="13">
        <v>32500</v>
      </c>
      <c r="H74" s="13">
        <v>1500</v>
      </c>
      <c r="I74" s="13">
        <f t="shared" si="24"/>
        <v>34000</v>
      </c>
    </row>
    <row r="75" spans="1:9" ht="78.75" customHeight="1">
      <c r="A75" s="46" t="s">
        <v>277</v>
      </c>
      <c r="B75" s="4" t="s">
        <v>271</v>
      </c>
      <c r="C75" s="4">
        <v>100</v>
      </c>
      <c r="D75" s="13">
        <v>11800</v>
      </c>
      <c r="E75" s="13">
        <v>520</v>
      </c>
      <c r="F75" s="13">
        <f t="shared" si="23"/>
        <v>12320</v>
      </c>
      <c r="G75" s="13">
        <v>11800</v>
      </c>
      <c r="H75" s="13">
        <v>520</v>
      </c>
      <c r="I75" s="13">
        <f t="shared" si="24"/>
        <v>12320</v>
      </c>
    </row>
    <row r="76" spans="1:9" ht="78.75" customHeight="1">
      <c r="A76" s="46" t="s">
        <v>278</v>
      </c>
      <c r="B76" s="4" t="s">
        <v>268</v>
      </c>
      <c r="C76" s="4">
        <v>100</v>
      </c>
      <c r="D76" s="13">
        <v>22900</v>
      </c>
      <c r="E76" s="13">
        <v>1008</v>
      </c>
      <c r="F76" s="13">
        <f t="shared" si="23"/>
        <v>23908</v>
      </c>
      <c r="G76" s="13">
        <v>22900</v>
      </c>
      <c r="H76" s="13">
        <v>1008</v>
      </c>
      <c r="I76" s="13">
        <f t="shared" si="24"/>
        <v>23908</v>
      </c>
    </row>
    <row r="77" spans="1:9" ht="36" customHeight="1">
      <c r="A77" s="47" t="s">
        <v>172</v>
      </c>
      <c r="B77" s="4" t="s">
        <v>173</v>
      </c>
      <c r="C77" s="4">
        <v>700</v>
      </c>
      <c r="D77" s="13">
        <v>5300</v>
      </c>
      <c r="E77" s="13">
        <v>-709.77</v>
      </c>
      <c r="F77" s="13">
        <f t="shared" si="23"/>
        <v>4590.23</v>
      </c>
      <c r="G77" s="13">
        <v>5300</v>
      </c>
      <c r="H77" s="13">
        <v>-1882.28</v>
      </c>
      <c r="I77" s="13">
        <f t="shared" si="24"/>
        <v>3417.7200000000003</v>
      </c>
    </row>
    <row r="78" spans="1:9" ht="48.75" customHeight="1">
      <c r="A78" s="40" t="s">
        <v>216</v>
      </c>
      <c r="B78" s="27" t="s">
        <v>217</v>
      </c>
      <c r="C78" s="27"/>
      <c r="D78" s="30">
        <f aca="true" t="shared" si="25" ref="D78:I78">SUM(D79:D85)</f>
        <v>2707782</v>
      </c>
      <c r="E78" s="30">
        <f t="shared" si="25"/>
        <v>2319</v>
      </c>
      <c r="F78" s="30">
        <f t="shared" si="25"/>
        <v>2710101</v>
      </c>
      <c r="G78" s="30">
        <f t="shared" si="25"/>
        <v>2707782</v>
      </c>
      <c r="H78" s="30">
        <f t="shared" si="25"/>
        <v>2319</v>
      </c>
      <c r="I78" s="30">
        <f t="shared" si="25"/>
        <v>2710101</v>
      </c>
    </row>
    <row r="79" spans="1:9" ht="62.25" customHeight="1">
      <c r="A79" s="41" t="s">
        <v>140</v>
      </c>
      <c r="B79" s="4" t="s">
        <v>279</v>
      </c>
      <c r="C79" s="4">
        <v>100</v>
      </c>
      <c r="D79" s="13">
        <v>2447619</v>
      </c>
      <c r="E79" s="13"/>
      <c r="F79" s="13">
        <f aca="true" t="shared" si="26" ref="F79:F85">D79+E79</f>
        <v>2447619</v>
      </c>
      <c r="G79" s="13">
        <v>2447619</v>
      </c>
      <c r="H79" s="13"/>
      <c r="I79" s="13">
        <f aca="true" t="shared" si="27" ref="I79:I85">G79+H79</f>
        <v>2447619</v>
      </c>
    </row>
    <row r="80" spans="1:9" ht="47.25" customHeight="1">
      <c r="A80" s="41" t="s">
        <v>263</v>
      </c>
      <c r="B80" s="4" t="s">
        <v>279</v>
      </c>
      <c r="C80" s="4">
        <v>200</v>
      </c>
      <c r="D80" s="13">
        <v>109363</v>
      </c>
      <c r="E80" s="13"/>
      <c r="F80" s="13">
        <f t="shared" si="26"/>
        <v>109363</v>
      </c>
      <c r="G80" s="13">
        <v>109363</v>
      </c>
      <c r="H80" s="13"/>
      <c r="I80" s="13">
        <f t="shared" si="27"/>
        <v>109363</v>
      </c>
    </row>
    <row r="81" spans="1:9" ht="63.75" customHeight="1">
      <c r="A81" s="41" t="s">
        <v>249</v>
      </c>
      <c r="B81" s="4" t="s">
        <v>248</v>
      </c>
      <c r="C81" s="4">
        <v>200</v>
      </c>
      <c r="D81" s="13">
        <v>100000</v>
      </c>
      <c r="E81" s="13"/>
      <c r="F81" s="13">
        <f t="shared" si="26"/>
        <v>100000</v>
      </c>
      <c r="G81" s="13">
        <v>100000</v>
      </c>
      <c r="H81" s="13"/>
      <c r="I81" s="13">
        <f t="shared" si="27"/>
        <v>100000</v>
      </c>
    </row>
    <row r="82" spans="1:9" ht="96" customHeight="1">
      <c r="A82" s="46" t="s">
        <v>155</v>
      </c>
      <c r="B82" s="4" t="s">
        <v>6</v>
      </c>
      <c r="C82" s="4">
        <v>100</v>
      </c>
      <c r="D82" s="13">
        <v>12700</v>
      </c>
      <c r="E82" s="13">
        <v>600</v>
      </c>
      <c r="F82" s="13">
        <f t="shared" si="26"/>
        <v>13300</v>
      </c>
      <c r="G82" s="13">
        <v>12700</v>
      </c>
      <c r="H82" s="13">
        <v>600</v>
      </c>
      <c r="I82" s="13">
        <f t="shared" si="27"/>
        <v>13300</v>
      </c>
    </row>
    <row r="83" spans="1:9" ht="96" customHeight="1">
      <c r="A83" s="46" t="s">
        <v>285</v>
      </c>
      <c r="B83" s="4" t="s">
        <v>7</v>
      </c>
      <c r="C83" s="4">
        <v>100</v>
      </c>
      <c r="D83" s="13">
        <v>12700</v>
      </c>
      <c r="E83" s="13">
        <v>600</v>
      </c>
      <c r="F83" s="13">
        <f t="shared" si="26"/>
        <v>13300</v>
      </c>
      <c r="G83" s="13">
        <v>12700</v>
      </c>
      <c r="H83" s="13">
        <v>600</v>
      </c>
      <c r="I83" s="13">
        <f t="shared" si="27"/>
        <v>13300</v>
      </c>
    </row>
    <row r="84" spans="1:9" ht="97.5" customHeight="1">
      <c r="A84" s="46" t="s">
        <v>4</v>
      </c>
      <c r="B84" s="4" t="s">
        <v>8</v>
      </c>
      <c r="C84" s="4">
        <v>100</v>
      </c>
      <c r="D84" s="13">
        <v>12700</v>
      </c>
      <c r="E84" s="13">
        <v>560</v>
      </c>
      <c r="F84" s="13">
        <f t="shared" si="26"/>
        <v>13260</v>
      </c>
      <c r="G84" s="13">
        <v>12700</v>
      </c>
      <c r="H84" s="13">
        <v>560</v>
      </c>
      <c r="I84" s="13">
        <f t="shared" si="27"/>
        <v>13260</v>
      </c>
    </row>
    <row r="85" spans="1:9" ht="96" customHeight="1">
      <c r="A85" s="46" t="s">
        <v>5</v>
      </c>
      <c r="B85" s="4" t="s">
        <v>9</v>
      </c>
      <c r="C85" s="4">
        <v>100</v>
      </c>
      <c r="D85" s="13">
        <v>12700</v>
      </c>
      <c r="E85" s="13">
        <v>559</v>
      </c>
      <c r="F85" s="13">
        <f t="shared" si="26"/>
        <v>13259</v>
      </c>
      <c r="G85" s="13">
        <v>12700</v>
      </c>
      <c r="H85" s="13">
        <v>559</v>
      </c>
      <c r="I85" s="13">
        <f t="shared" si="27"/>
        <v>13259</v>
      </c>
    </row>
    <row r="86" spans="1:9" ht="31.5" customHeight="1">
      <c r="A86" s="45" t="s">
        <v>218</v>
      </c>
      <c r="B86" s="27" t="s">
        <v>219</v>
      </c>
      <c r="C86" s="27"/>
      <c r="D86" s="30">
        <f aca="true" t="shared" si="28" ref="D86:I86">SUM(D87:D89)</f>
        <v>1902710</v>
      </c>
      <c r="E86" s="30">
        <f t="shared" si="28"/>
        <v>0</v>
      </c>
      <c r="F86" s="30">
        <f t="shared" si="28"/>
        <v>1902710</v>
      </c>
      <c r="G86" s="30">
        <f t="shared" si="28"/>
        <v>1902710</v>
      </c>
      <c r="H86" s="30">
        <f t="shared" si="28"/>
        <v>0</v>
      </c>
      <c r="I86" s="30">
        <f t="shared" si="28"/>
        <v>1902710</v>
      </c>
    </row>
    <row r="87" spans="1:9" ht="62.25" customHeight="1">
      <c r="A87" s="41" t="s">
        <v>140</v>
      </c>
      <c r="B87" s="4" t="s">
        <v>10</v>
      </c>
      <c r="C87" s="4">
        <v>100</v>
      </c>
      <c r="D87" s="13">
        <v>1754910</v>
      </c>
      <c r="E87" s="13"/>
      <c r="F87" s="13">
        <f>D87+E87</f>
        <v>1754910</v>
      </c>
      <c r="G87" s="13">
        <v>1754910</v>
      </c>
      <c r="H87" s="13"/>
      <c r="I87" s="13">
        <f>G87+H87</f>
        <v>1754910</v>
      </c>
    </row>
    <row r="88" spans="1:9" ht="47.25" customHeight="1">
      <c r="A88" s="41" t="s">
        <v>263</v>
      </c>
      <c r="B88" s="4" t="s">
        <v>10</v>
      </c>
      <c r="C88" s="4">
        <v>200</v>
      </c>
      <c r="D88" s="13">
        <v>130500</v>
      </c>
      <c r="E88" s="13"/>
      <c r="F88" s="13">
        <f>D88+E88</f>
        <v>130500</v>
      </c>
      <c r="G88" s="13">
        <v>130500</v>
      </c>
      <c r="H88" s="13"/>
      <c r="I88" s="13">
        <f>G88+H88</f>
        <v>130500</v>
      </c>
    </row>
    <row r="89" spans="1:9" ht="31.5" customHeight="1">
      <c r="A89" s="41" t="s">
        <v>265</v>
      </c>
      <c r="B89" s="4" t="s">
        <v>10</v>
      </c>
      <c r="C89" s="4">
        <v>800</v>
      </c>
      <c r="D89" s="13">
        <v>17300</v>
      </c>
      <c r="E89" s="13"/>
      <c r="F89" s="13">
        <f>D89+E89</f>
        <v>17300</v>
      </c>
      <c r="G89" s="13">
        <v>17300</v>
      </c>
      <c r="H89" s="13"/>
      <c r="I89" s="13">
        <f>G89+H89</f>
        <v>17300</v>
      </c>
    </row>
    <row r="90" spans="1:9" ht="78.75" customHeight="1">
      <c r="A90" s="45" t="s">
        <v>220</v>
      </c>
      <c r="B90" s="27" t="s">
        <v>221</v>
      </c>
      <c r="C90" s="27"/>
      <c r="D90" s="30">
        <f aca="true" t="shared" si="29" ref="D90:I90">SUM(D91:D92)</f>
        <v>4238265</v>
      </c>
      <c r="E90" s="30">
        <f t="shared" si="29"/>
        <v>0</v>
      </c>
      <c r="F90" s="30">
        <f t="shared" si="29"/>
        <v>4238265</v>
      </c>
      <c r="G90" s="30">
        <f t="shared" si="29"/>
        <v>4238265</v>
      </c>
      <c r="H90" s="30">
        <f t="shared" si="29"/>
        <v>0</v>
      </c>
      <c r="I90" s="30">
        <f t="shared" si="29"/>
        <v>4238265</v>
      </c>
    </row>
    <row r="91" spans="1:9" ht="63.75" customHeight="1">
      <c r="A91" s="41" t="s">
        <v>140</v>
      </c>
      <c r="B91" s="4" t="s">
        <v>11</v>
      </c>
      <c r="C91" s="4">
        <v>100</v>
      </c>
      <c r="D91" s="13">
        <v>4058667</v>
      </c>
      <c r="E91" s="13"/>
      <c r="F91" s="13">
        <f>D91+E91</f>
        <v>4058667</v>
      </c>
      <c r="G91" s="13">
        <v>4058667</v>
      </c>
      <c r="H91" s="13"/>
      <c r="I91" s="13">
        <f>G91+H91</f>
        <v>4058667</v>
      </c>
    </row>
    <row r="92" spans="1:9" ht="47.25" customHeight="1">
      <c r="A92" s="41" t="s">
        <v>263</v>
      </c>
      <c r="B92" s="4" t="s">
        <v>11</v>
      </c>
      <c r="C92" s="4">
        <v>200</v>
      </c>
      <c r="D92" s="13">
        <v>179598</v>
      </c>
      <c r="E92" s="13"/>
      <c r="F92" s="13">
        <f>D92+E92</f>
        <v>179598</v>
      </c>
      <c r="G92" s="13">
        <v>179598</v>
      </c>
      <c r="H92" s="13"/>
      <c r="I92" s="13">
        <f>G92+H92</f>
        <v>179598</v>
      </c>
    </row>
    <row r="93" spans="1:9" ht="48.75" customHeight="1">
      <c r="A93" s="45" t="s">
        <v>222</v>
      </c>
      <c r="B93" s="27" t="s">
        <v>223</v>
      </c>
      <c r="C93" s="27"/>
      <c r="D93" s="30">
        <f aca="true" t="shared" si="30" ref="D93:I93">SUM(D94:D106)</f>
        <v>15903397</v>
      </c>
      <c r="E93" s="30">
        <f t="shared" si="30"/>
        <v>6484</v>
      </c>
      <c r="F93" s="30">
        <f t="shared" si="30"/>
        <v>15909881</v>
      </c>
      <c r="G93" s="30">
        <f t="shared" si="30"/>
        <v>15903397</v>
      </c>
      <c r="H93" s="30">
        <f t="shared" si="30"/>
        <v>6484</v>
      </c>
      <c r="I93" s="30">
        <f t="shared" si="30"/>
        <v>15909881</v>
      </c>
    </row>
    <row r="94" spans="1:9" s="20" customFormat="1" ht="64.5" customHeight="1">
      <c r="A94" s="47" t="s">
        <v>80</v>
      </c>
      <c r="B94" s="4" t="s">
        <v>79</v>
      </c>
      <c r="C94" s="4">
        <v>100</v>
      </c>
      <c r="D94" s="13">
        <v>1283890</v>
      </c>
      <c r="E94" s="13"/>
      <c r="F94" s="13">
        <f aca="true" t="shared" si="31" ref="F94:F106">D94+E94</f>
        <v>1283890</v>
      </c>
      <c r="G94" s="13">
        <v>1283890</v>
      </c>
      <c r="H94" s="13"/>
      <c r="I94" s="13">
        <f aca="true" t="shared" si="32" ref="I94:I106">G94+H94</f>
        <v>1283890</v>
      </c>
    </row>
    <row r="95" spans="1:9" ht="62.25" customHeight="1">
      <c r="A95" s="41" t="s">
        <v>140</v>
      </c>
      <c r="B95" s="4" t="s">
        <v>12</v>
      </c>
      <c r="C95" s="4">
        <v>100</v>
      </c>
      <c r="D95" s="13">
        <v>10816178</v>
      </c>
      <c r="E95" s="13"/>
      <c r="F95" s="13">
        <f t="shared" si="31"/>
        <v>10816178</v>
      </c>
      <c r="G95" s="13">
        <v>10816178</v>
      </c>
      <c r="H95" s="13"/>
      <c r="I95" s="13">
        <f t="shared" si="32"/>
        <v>10816178</v>
      </c>
    </row>
    <row r="96" spans="1:9" ht="47.25" customHeight="1">
      <c r="A96" s="41" t="s">
        <v>263</v>
      </c>
      <c r="B96" s="4" t="s">
        <v>12</v>
      </c>
      <c r="C96" s="4">
        <v>200</v>
      </c>
      <c r="D96" s="13">
        <v>2027281</v>
      </c>
      <c r="E96" s="13"/>
      <c r="F96" s="13">
        <f t="shared" si="31"/>
        <v>2027281</v>
      </c>
      <c r="G96" s="13">
        <v>2027281</v>
      </c>
      <c r="H96" s="13"/>
      <c r="I96" s="13">
        <f t="shared" si="32"/>
        <v>2027281</v>
      </c>
    </row>
    <row r="97" spans="1:9" ht="30.75" customHeight="1">
      <c r="A97" s="41" t="s">
        <v>265</v>
      </c>
      <c r="B97" s="4" t="s">
        <v>12</v>
      </c>
      <c r="C97" s="4">
        <v>800</v>
      </c>
      <c r="D97" s="13">
        <v>32448</v>
      </c>
      <c r="E97" s="13"/>
      <c r="F97" s="13">
        <f t="shared" si="31"/>
        <v>32448</v>
      </c>
      <c r="G97" s="13">
        <v>32448</v>
      </c>
      <c r="H97" s="13"/>
      <c r="I97" s="13">
        <f t="shared" si="32"/>
        <v>32448</v>
      </c>
    </row>
    <row r="98" spans="1:9" ht="31.5" customHeight="1">
      <c r="A98" s="41" t="s">
        <v>162</v>
      </c>
      <c r="B98" s="4" t="s">
        <v>284</v>
      </c>
      <c r="C98" s="4">
        <v>300</v>
      </c>
      <c r="D98" s="13">
        <v>1596100</v>
      </c>
      <c r="E98" s="13"/>
      <c r="F98" s="13">
        <f t="shared" si="31"/>
        <v>1596100</v>
      </c>
      <c r="G98" s="13">
        <v>1596100</v>
      </c>
      <c r="H98" s="13"/>
      <c r="I98" s="13">
        <f t="shared" si="32"/>
        <v>1596100</v>
      </c>
    </row>
    <row r="99" spans="1:9" ht="94.5" customHeight="1">
      <c r="A99" s="44" t="s">
        <v>25</v>
      </c>
      <c r="B99" s="4" t="s">
        <v>45</v>
      </c>
      <c r="C99" s="4">
        <v>100</v>
      </c>
      <c r="D99" s="13">
        <v>16200</v>
      </c>
      <c r="E99" s="13">
        <v>700</v>
      </c>
      <c r="F99" s="13">
        <f t="shared" si="31"/>
        <v>16900</v>
      </c>
      <c r="G99" s="13">
        <v>16200</v>
      </c>
      <c r="H99" s="13">
        <v>700</v>
      </c>
      <c r="I99" s="13">
        <f t="shared" si="32"/>
        <v>16900</v>
      </c>
    </row>
    <row r="100" spans="1:9" ht="93.75" customHeight="1">
      <c r="A100" s="44" t="s">
        <v>188</v>
      </c>
      <c r="B100" s="4" t="s">
        <v>189</v>
      </c>
      <c r="C100" s="4">
        <v>100</v>
      </c>
      <c r="D100" s="13">
        <v>39700</v>
      </c>
      <c r="E100" s="13">
        <v>1800</v>
      </c>
      <c r="F100" s="13">
        <f t="shared" si="31"/>
        <v>41500</v>
      </c>
      <c r="G100" s="13">
        <v>39700</v>
      </c>
      <c r="H100" s="13">
        <v>1800</v>
      </c>
      <c r="I100" s="13">
        <f t="shared" si="32"/>
        <v>41500</v>
      </c>
    </row>
    <row r="101" spans="1:9" ht="94.5" customHeight="1">
      <c r="A101" s="44" t="s">
        <v>56</v>
      </c>
      <c r="B101" s="4" t="s">
        <v>57</v>
      </c>
      <c r="C101" s="4">
        <v>100</v>
      </c>
      <c r="D101" s="13">
        <v>14300</v>
      </c>
      <c r="E101" s="13">
        <v>630</v>
      </c>
      <c r="F101" s="13">
        <f t="shared" si="31"/>
        <v>14930</v>
      </c>
      <c r="G101" s="13">
        <v>14300</v>
      </c>
      <c r="H101" s="13">
        <v>630</v>
      </c>
      <c r="I101" s="13">
        <f t="shared" si="32"/>
        <v>14930</v>
      </c>
    </row>
    <row r="102" spans="1:9" ht="95.25" customHeight="1">
      <c r="A102" s="44" t="s">
        <v>58</v>
      </c>
      <c r="B102" s="4" t="s">
        <v>59</v>
      </c>
      <c r="C102" s="4">
        <v>100</v>
      </c>
      <c r="D102" s="13">
        <v>27900</v>
      </c>
      <c r="E102" s="13">
        <v>1228</v>
      </c>
      <c r="F102" s="13">
        <f t="shared" si="31"/>
        <v>29128</v>
      </c>
      <c r="G102" s="13">
        <v>27900</v>
      </c>
      <c r="H102" s="13">
        <v>1228</v>
      </c>
      <c r="I102" s="13">
        <f t="shared" si="32"/>
        <v>29128</v>
      </c>
    </row>
    <row r="103" spans="1:9" ht="93" customHeight="1">
      <c r="A103" s="44" t="s">
        <v>81</v>
      </c>
      <c r="B103" s="4" t="s">
        <v>82</v>
      </c>
      <c r="C103" s="4">
        <v>100</v>
      </c>
      <c r="D103" s="13">
        <v>8100</v>
      </c>
      <c r="E103" s="13">
        <v>300</v>
      </c>
      <c r="F103" s="13">
        <f t="shared" si="31"/>
        <v>8400</v>
      </c>
      <c r="G103" s="13">
        <v>8100</v>
      </c>
      <c r="H103" s="13">
        <v>300</v>
      </c>
      <c r="I103" s="13">
        <f t="shared" si="32"/>
        <v>8400</v>
      </c>
    </row>
    <row r="104" spans="1:9" ht="94.5" customHeight="1">
      <c r="A104" s="44" t="s">
        <v>192</v>
      </c>
      <c r="B104" s="4" t="s">
        <v>193</v>
      </c>
      <c r="C104" s="4">
        <v>100</v>
      </c>
      <c r="D104" s="13">
        <v>20200</v>
      </c>
      <c r="E104" s="13">
        <v>900</v>
      </c>
      <c r="F104" s="13">
        <f t="shared" si="31"/>
        <v>21100</v>
      </c>
      <c r="G104" s="13">
        <v>20200</v>
      </c>
      <c r="H104" s="13">
        <v>900</v>
      </c>
      <c r="I104" s="13">
        <f t="shared" si="32"/>
        <v>21100</v>
      </c>
    </row>
    <row r="105" spans="1:9" ht="98.25" customHeight="1">
      <c r="A105" s="44" t="s">
        <v>194</v>
      </c>
      <c r="B105" s="4" t="s">
        <v>195</v>
      </c>
      <c r="C105" s="4">
        <v>100</v>
      </c>
      <c r="D105" s="13">
        <v>7100</v>
      </c>
      <c r="E105" s="13">
        <v>310</v>
      </c>
      <c r="F105" s="13">
        <f t="shared" si="31"/>
        <v>7410</v>
      </c>
      <c r="G105" s="13">
        <v>7100</v>
      </c>
      <c r="H105" s="13">
        <v>310</v>
      </c>
      <c r="I105" s="13">
        <f t="shared" si="32"/>
        <v>7410</v>
      </c>
    </row>
    <row r="106" spans="1:9" ht="93" customHeight="1">
      <c r="A106" s="44" t="s">
        <v>73</v>
      </c>
      <c r="B106" s="4" t="s">
        <v>74</v>
      </c>
      <c r="C106" s="4">
        <v>100</v>
      </c>
      <c r="D106" s="13">
        <v>14000</v>
      </c>
      <c r="E106" s="13">
        <v>616</v>
      </c>
      <c r="F106" s="13">
        <f t="shared" si="31"/>
        <v>14616</v>
      </c>
      <c r="G106" s="13">
        <v>14000</v>
      </c>
      <c r="H106" s="13">
        <v>616</v>
      </c>
      <c r="I106" s="13">
        <f t="shared" si="32"/>
        <v>14616</v>
      </c>
    </row>
    <row r="107" spans="1:9" ht="47.25" customHeight="1">
      <c r="A107" s="43" t="s">
        <v>253</v>
      </c>
      <c r="B107" s="27" t="s">
        <v>254</v>
      </c>
      <c r="C107" s="6"/>
      <c r="D107" s="30">
        <f aca="true" t="shared" si="33" ref="D107:I107">SUM(D108:D110)</f>
        <v>2925369</v>
      </c>
      <c r="E107" s="30">
        <f t="shared" si="33"/>
        <v>0</v>
      </c>
      <c r="F107" s="30">
        <f t="shared" si="33"/>
        <v>2925369</v>
      </c>
      <c r="G107" s="30">
        <f t="shared" si="33"/>
        <v>2925369</v>
      </c>
      <c r="H107" s="30">
        <f t="shared" si="33"/>
        <v>0</v>
      </c>
      <c r="I107" s="30">
        <f t="shared" si="33"/>
        <v>2925369</v>
      </c>
    </row>
    <row r="108" spans="1:9" ht="81.75" customHeight="1">
      <c r="A108" s="44" t="s">
        <v>255</v>
      </c>
      <c r="B108" s="4" t="s">
        <v>256</v>
      </c>
      <c r="C108" s="4">
        <v>100</v>
      </c>
      <c r="D108" s="13">
        <v>1410437</v>
      </c>
      <c r="E108" s="13"/>
      <c r="F108" s="13">
        <f>D108+E108</f>
        <v>1410437</v>
      </c>
      <c r="G108" s="13">
        <v>1410437</v>
      </c>
      <c r="H108" s="13"/>
      <c r="I108" s="13">
        <f>G108+H108</f>
        <v>1410437</v>
      </c>
    </row>
    <row r="109" spans="1:9" ht="51" customHeight="1">
      <c r="A109" s="44" t="s">
        <v>257</v>
      </c>
      <c r="B109" s="4" t="s">
        <v>256</v>
      </c>
      <c r="C109" s="4">
        <v>200</v>
      </c>
      <c r="D109" s="13">
        <f>868932+550000</f>
        <v>1418932</v>
      </c>
      <c r="E109" s="13"/>
      <c r="F109" s="13">
        <f>D109+E109</f>
        <v>1418932</v>
      </c>
      <c r="G109" s="13">
        <f>868932+550000</f>
        <v>1418932</v>
      </c>
      <c r="H109" s="13"/>
      <c r="I109" s="13">
        <f>G109+H109</f>
        <v>1418932</v>
      </c>
    </row>
    <row r="110" spans="1:9" ht="37.5" customHeight="1">
      <c r="A110" s="44" t="s">
        <v>258</v>
      </c>
      <c r="B110" s="4" t="s">
        <v>256</v>
      </c>
      <c r="C110" s="4">
        <v>800</v>
      </c>
      <c r="D110" s="13">
        <v>96000</v>
      </c>
      <c r="E110" s="13"/>
      <c r="F110" s="13">
        <f>D110+E110</f>
        <v>96000</v>
      </c>
      <c r="G110" s="13">
        <v>96000</v>
      </c>
      <c r="H110" s="13"/>
      <c r="I110" s="13">
        <f>G110+H110</f>
        <v>96000</v>
      </c>
    </row>
    <row r="111" spans="1:9" s="18" customFormat="1" ht="75.75" customHeight="1">
      <c r="A111" s="16" t="s">
        <v>177</v>
      </c>
      <c r="B111" s="17" t="s">
        <v>166</v>
      </c>
      <c r="C111" s="17"/>
      <c r="D111" s="19">
        <f aca="true" t="shared" si="34" ref="D111:I112">D112</f>
        <v>500000</v>
      </c>
      <c r="E111" s="19">
        <f t="shared" si="34"/>
        <v>0</v>
      </c>
      <c r="F111" s="19">
        <f t="shared" si="34"/>
        <v>500000</v>
      </c>
      <c r="G111" s="19">
        <f t="shared" si="34"/>
        <v>500000</v>
      </c>
      <c r="H111" s="19">
        <f t="shared" si="34"/>
        <v>0</v>
      </c>
      <c r="I111" s="19">
        <f t="shared" si="34"/>
        <v>500000</v>
      </c>
    </row>
    <row r="112" spans="1:9" s="18" customFormat="1" ht="66.75" customHeight="1">
      <c r="A112" s="64" t="s">
        <v>66</v>
      </c>
      <c r="B112" s="21" t="s">
        <v>67</v>
      </c>
      <c r="C112" s="31"/>
      <c r="D112" s="32">
        <f t="shared" si="34"/>
        <v>500000</v>
      </c>
      <c r="E112" s="32">
        <f t="shared" si="34"/>
        <v>0</v>
      </c>
      <c r="F112" s="32">
        <f t="shared" si="34"/>
        <v>500000</v>
      </c>
      <c r="G112" s="32">
        <f t="shared" si="34"/>
        <v>500000</v>
      </c>
      <c r="H112" s="32">
        <f t="shared" si="34"/>
        <v>0</v>
      </c>
      <c r="I112" s="32">
        <f t="shared" si="34"/>
        <v>500000</v>
      </c>
    </row>
    <row r="113" spans="1:9" s="18" customFormat="1" ht="36" customHeight="1">
      <c r="A113" s="40" t="s">
        <v>68</v>
      </c>
      <c r="B113" s="27" t="s">
        <v>69</v>
      </c>
      <c r="C113" s="31"/>
      <c r="D113" s="32">
        <f aca="true" t="shared" si="35" ref="D113:I113">D114+D115</f>
        <v>500000</v>
      </c>
      <c r="E113" s="32">
        <f t="shared" si="35"/>
        <v>0</v>
      </c>
      <c r="F113" s="32">
        <f t="shared" si="35"/>
        <v>500000</v>
      </c>
      <c r="G113" s="32">
        <f t="shared" si="35"/>
        <v>500000</v>
      </c>
      <c r="H113" s="32">
        <f t="shared" si="35"/>
        <v>0</v>
      </c>
      <c r="I113" s="32">
        <f t="shared" si="35"/>
        <v>500000</v>
      </c>
    </row>
    <row r="114" spans="1:9" s="18" customFormat="1" ht="53.25" customHeight="1">
      <c r="A114" s="53" t="s">
        <v>70</v>
      </c>
      <c r="B114" s="65" t="s">
        <v>72</v>
      </c>
      <c r="C114" s="5">
        <v>200</v>
      </c>
      <c r="D114" s="26">
        <v>250000</v>
      </c>
      <c r="E114" s="26"/>
      <c r="F114" s="13">
        <f>D114+E114</f>
        <v>250000</v>
      </c>
      <c r="G114" s="26">
        <v>250000</v>
      </c>
      <c r="H114" s="26"/>
      <c r="I114" s="13">
        <f>G114+H114</f>
        <v>250000</v>
      </c>
    </row>
    <row r="115" spans="1:9" s="18" customFormat="1" ht="54.75" customHeight="1">
      <c r="A115" s="48" t="s">
        <v>259</v>
      </c>
      <c r="B115" s="5" t="s">
        <v>71</v>
      </c>
      <c r="C115" s="5">
        <v>200</v>
      </c>
      <c r="D115" s="26">
        <v>250000</v>
      </c>
      <c r="E115" s="26"/>
      <c r="F115" s="13">
        <f>D115+E115</f>
        <v>250000</v>
      </c>
      <c r="G115" s="26">
        <v>250000</v>
      </c>
      <c r="H115" s="26"/>
      <c r="I115" s="13">
        <f>G115+H115</f>
        <v>250000</v>
      </c>
    </row>
    <row r="116" spans="1:9" ht="72.75" customHeight="1">
      <c r="A116" s="22" t="s">
        <v>178</v>
      </c>
      <c r="B116" s="17" t="s">
        <v>156</v>
      </c>
      <c r="C116" s="17"/>
      <c r="D116" s="19">
        <f aca="true" t="shared" si="36" ref="D116:I116">D117</f>
        <v>1113700</v>
      </c>
      <c r="E116" s="19">
        <f t="shared" si="36"/>
        <v>0</v>
      </c>
      <c r="F116" s="19">
        <f t="shared" si="36"/>
        <v>1113700</v>
      </c>
      <c r="G116" s="19">
        <f t="shared" si="36"/>
        <v>0</v>
      </c>
      <c r="H116" s="19">
        <f t="shared" si="36"/>
        <v>0</v>
      </c>
      <c r="I116" s="19">
        <f t="shared" si="36"/>
        <v>0</v>
      </c>
    </row>
    <row r="117" spans="1:9" ht="48.75" customHeight="1">
      <c r="A117" s="40" t="s">
        <v>84</v>
      </c>
      <c r="B117" s="31" t="s">
        <v>83</v>
      </c>
      <c r="C117" s="31"/>
      <c r="D117" s="32">
        <f aca="true" t="shared" si="37" ref="D117:I117">SUM(D118:D118)</f>
        <v>1113700</v>
      </c>
      <c r="E117" s="32">
        <f t="shared" si="37"/>
        <v>0</v>
      </c>
      <c r="F117" s="32">
        <f t="shared" si="37"/>
        <v>1113700</v>
      </c>
      <c r="G117" s="32">
        <f t="shared" si="37"/>
        <v>0</v>
      </c>
      <c r="H117" s="32">
        <f t="shared" si="37"/>
        <v>0</v>
      </c>
      <c r="I117" s="32">
        <f t="shared" si="37"/>
        <v>0</v>
      </c>
    </row>
    <row r="118" spans="1:9" ht="65.25" customHeight="1">
      <c r="A118" s="41" t="s">
        <v>157</v>
      </c>
      <c r="B118" s="4" t="s">
        <v>46</v>
      </c>
      <c r="C118" s="4">
        <v>800</v>
      </c>
      <c r="D118" s="12">
        <f>700000+413700</f>
        <v>1113700</v>
      </c>
      <c r="E118" s="12"/>
      <c r="F118" s="13">
        <f>D118+E118</f>
        <v>1113700</v>
      </c>
      <c r="G118" s="12">
        <v>0</v>
      </c>
      <c r="H118" s="12"/>
      <c r="I118" s="13">
        <f>G118+H118</f>
        <v>0</v>
      </c>
    </row>
    <row r="119" spans="1:9" ht="60.75" customHeight="1">
      <c r="A119" s="22" t="s">
        <v>32</v>
      </c>
      <c r="B119" s="17" t="s">
        <v>47</v>
      </c>
      <c r="C119" s="17"/>
      <c r="D119" s="19">
        <f aca="true" t="shared" si="38" ref="D119:I119">D120+D123+D125</f>
        <v>6491846.06</v>
      </c>
      <c r="E119" s="19">
        <f t="shared" si="38"/>
        <v>2669824.81</v>
      </c>
      <c r="F119" s="19">
        <f t="shared" si="38"/>
        <v>9161670.870000001</v>
      </c>
      <c r="G119" s="19">
        <f t="shared" si="38"/>
        <v>6491846.06</v>
      </c>
      <c r="H119" s="19">
        <f t="shared" si="38"/>
        <v>3148832.2</v>
      </c>
      <c r="I119" s="19">
        <f t="shared" si="38"/>
        <v>9640678.26</v>
      </c>
    </row>
    <row r="120" spans="1:9" ht="18" customHeight="1">
      <c r="A120" s="40" t="s">
        <v>85</v>
      </c>
      <c r="B120" s="31" t="s">
        <v>86</v>
      </c>
      <c r="C120" s="31"/>
      <c r="D120" s="32">
        <f aca="true" t="shared" si="39" ref="D120:I120">SUM(D121:D122)</f>
        <v>440987.17</v>
      </c>
      <c r="E120" s="32">
        <f t="shared" si="39"/>
        <v>222485.4</v>
      </c>
      <c r="F120" s="32">
        <f t="shared" si="39"/>
        <v>663472.5700000001</v>
      </c>
      <c r="G120" s="32">
        <f t="shared" si="39"/>
        <v>440987.17</v>
      </c>
      <c r="H120" s="32">
        <f t="shared" si="39"/>
        <v>262402.68</v>
      </c>
      <c r="I120" s="32">
        <f t="shared" si="39"/>
        <v>703389.85</v>
      </c>
    </row>
    <row r="121" spans="1:9" s="20" customFormat="1" ht="33" customHeight="1">
      <c r="A121" s="48" t="s">
        <v>48</v>
      </c>
      <c r="B121" s="5" t="s">
        <v>49</v>
      </c>
      <c r="C121" s="5">
        <v>200</v>
      </c>
      <c r="D121" s="13">
        <v>71651.17</v>
      </c>
      <c r="E121" s="13"/>
      <c r="F121" s="13">
        <f>D121+E121</f>
        <v>71651.17</v>
      </c>
      <c r="G121" s="13">
        <v>71651.17</v>
      </c>
      <c r="H121" s="13"/>
      <c r="I121" s="13">
        <f>G121+H121</f>
        <v>71651.17</v>
      </c>
    </row>
    <row r="122" spans="1:9" ht="46.5" customHeight="1">
      <c r="A122" s="41" t="s">
        <v>50</v>
      </c>
      <c r="B122" s="4" t="s">
        <v>51</v>
      </c>
      <c r="C122" s="4">
        <v>200</v>
      </c>
      <c r="D122" s="12">
        <v>369336</v>
      </c>
      <c r="E122" s="12">
        <v>222485.4</v>
      </c>
      <c r="F122" s="13">
        <f>D122+E122</f>
        <v>591821.4</v>
      </c>
      <c r="G122" s="12">
        <v>369336</v>
      </c>
      <c r="H122" s="12">
        <v>262402.68</v>
      </c>
      <c r="I122" s="13">
        <f>G122+H122</f>
        <v>631738.6799999999</v>
      </c>
    </row>
    <row r="123" spans="1:9" ht="33" customHeight="1">
      <c r="A123" s="40" t="s">
        <v>87</v>
      </c>
      <c r="B123" s="31" t="s">
        <v>88</v>
      </c>
      <c r="C123" s="31"/>
      <c r="D123" s="33">
        <f aca="true" t="shared" si="40" ref="D123:I123">SUM(D124:D124)</f>
        <v>5950858.89</v>
      </c>
      <c r="E123" s="33">
        <f t="shared" si="40"/>
        <v>2447339.41</v>
      </c>
      <c r="F123" s="33">
        <f t="shared" si="40"/>
        <v>8398198.3</v>
      </c>
      <c r="G123" s="33">
        <f t="shared" si="40"/>
        <v>5950858.89</v>
      </c>
      <c r="H123" s="33">
        <f t="shared" si="40"/>
        <v>2886429.52</v>
      </c>
      <c r="I123" s="33">
        <f t="shared" si="40"/>
        <v>8837288.41</v>
      </c>
    </row>
    <row r="124" spans="1:9" ht="159.75" customHeight="1">
      <c r="A124" s="41" t="s">
        <v>62</v>
      </c>
      <c r="B124" s="4" t="s">
        <v>63</v>
      </c>
      <c r="C124" s="4">
        <v>500</v>
      </c>
      <c r="D124" s="12">
        <v>5950858.89</v>
      </c>
      <c r="E124" s="12">
        <v>2447339.41</v>
      </c>
      <c r="F124" s="13">
        <f>D124+E124</f>
        <v>8398198.3</v>
      </c>
      <c r="G124" s="12">
        <v>5950858.89</v>
      </c>
      <c r="H124" s="12">
        <v>2886429.52</v>
      </c>
      <c r="I124" s="13">
        <f>G124+H124</f>
        <v>8837288.41</v>
      </c>
    </row>
    <row r="125" spans="1:9" ht="31.5" customHeight="1">
      <c r="A125" s="45" t="s">
        <v>89</v>
      </c>
      <c r="B125" s="31" t="s">
        <v>90</v>
      </c>
      <c r="C125" s="31"/>
      <c r="D125" s="33">
        <f aca="true" t="shared" si="41" ref="D125:I125">SUM(D126:D126)</f>
        <v>100000</v>
      </c>
      <c r="E125" s="33">
        <f t="shared" si="41"/>
        <v>0</v>
      </c>
      <c r="F125" s="33">
        <f t="shared" si="41"/>
        <v>100000</v>
      </c>
      <c r="G125" s="33">
        <f t="shared" si="41"/>
        <v>100000</v>
      </c>
      <c r="H125" s="33">
        <f t="shared" si="41"/>
        <v>0</v>
      </c>
      <c r="I125" s="33">
        <f t="shared" si="41"/>
        <v>100000</v>
      </c>
    </row>
    <row r="126" spans="1:9" ht="47.25" customHeight="1">
      <c r="A126" s="41" t="s">
        <v>64</v>
      </c>
      <c r="B126" s="4" t="s">
        <v>65</v>
      </c>
      <c r="C126" s="4">
        <v>200</v>
      </c>
      <c r="D126" s="12">
        <v>100000</v>
      </c>
      <c r="E126" s="12"/>
      <c r="F126" s="13">
        <f>D126+E126</f>
        <v>100000</v>
      </c>
      <c r="G126" s="12">
        <v>100000</v>
      </c>
      <c r="H126" s="12"/>
      <c r="I126" s="13">
        <f>G126+H126</f>
        <v>100000</v>
      </c>
    </row>
    <row r="127" spans="1:9" s="18" customFormat="1" ht="56.25" customHeight="1">
      <c r="A127" s="22" t="s">
        <v>179</v>
      </c>
      <c r="B127" s="17" t="s">
        <v>242</v>
      </c>
      <c r="C127" s="17"/>
      <c r="D127" s="19">
        <f aca="true" t="shared" si="42" ref="D127:I127">D128+D132</f>
        <v>6127756.33</v>
      </c>
      <c r="E127" s="19">
        <f t="shared" si="42"/>
        <v>0</v>
      </c>
      <c r="F127" s="19">
        <f t="shared" si="42"/>
        <v>6127756.33</v>
      </c>
      <c r="G127" s="19">
        <f t="shared" si="42"/>
        <v>6127756.33</v>
      </c>
      <c r="H127" s="19">
        <f t="shared" si="42"/>
        <v>0</v>
      </c>
      <c r="I127" s="19">
        <f t="shared" si="42"/>
        <v>6127756.33</v>
      </c>
    </row>
    <row r="128" spans="1:9" s="18" customFormat="1" ht="32.25" customHeight="1">
      <c r="A128" s="40" t="s">
        <v>234</v>
      </c>
      <c r="B128" s="31" t="s">
        <v>236</v>
      </c>
      <c r="C128" s="31"/>
      <c r="D128" s="32">
        <f aca="true" t="shared" si="43" ref="D128:I128">SUM(D129:D131)</f>
        <v>5432356.33</v>
      </c>
      <c r="E128" s="32">
        <f t="shared" si="43"/>
        <v>0</v>
      </c>
      <c r="F128" s="32">
        <f t="shared" si="43"/>
        <v>5432356.33</v>
      </c>
      <c r="G128" s="32">
        <f t="shared" si="43"/>
        <v>5432356.33</v>
      </c>
      <c r="H128" s="32">
        <f t="shared" si="43"/>
        <v>0</v>
      </c>
      <c r="I128" s="32">
        <f t="shared" si="43"/>
        <v>5432356.33</v>
      </c>
    </row>
    <row r="129" spans="1:9" ht="86.25" customHeight="1">
      <c r="A129" s="41" t="s">
        <v>118</v>
      </c>
      <c r="B129" s="4" t="s">
        <v>243</v>
      </c>
      <c r="C129" s="4">
        <v>100</v>
      </c>
      <c r="D129" s="12">
        <f>4065950-300000</f>
        <v>3765950</v>
      </c>
      <c r="E129" s="12"/>
      <c r="F129" s="13">
        <f>D129+E129</f>
        <v>3765950</v>
      </c>
      <c r="G129" s="12">
        <f>4065950-300000</f>
        <v>3765950</v>
      </c>
      <c r="H129" s="12"/>
      <c r="I129" s="13">
        <f>G129+H129</f>
        <v>3765950</v>
      </c>
    </row>
    <row r="130" spans="1:9" ht="50.25" customHeight="1">
      <c r="A130" s="41" t="s">
        <v>30</v>
      </c>
      <c r="B130" s="4" t="s">
        <v>243</v>
      </c>
      <c r="C130" s="4">
        <v>200</v>
      </c>
      <c r="D130" s="12">
        <f>1303129+77.33</f>
        <v>1303206.33</v>
      </c>
      <c r="E130" s="12"/>
      <c r="F130" s="13">
        <f>D130+E130</f>
        <v>1303206.33</v>
      </c>
      <c r="G130" s="12">
        <f>1303129+77.33</f>
        <v>1303206.33</v>
      </c>
      <c r="H130" s="12"/>
      <c r="I130" s="13">
        <f>G130+H130</f>
        <v>1303206.33</v>
      </c>
    </row>
    <row r="131" spans="1:9" ht="47.25" customHeight="1">
      <c r="A131" s="41" t="s">
        <v>31</v>
      </c>
      <c r="B131" s="4" t="s">
        <v>243</v>
      </c>
      <c r="C131" s="4">
        <v>800</v>
      </c>
      <c r="D131" s="12">
        <v>363200</v>
      </c>
      <c r="E131" s="12"/>
      <c r="F131" s="13">
        <f>D131+E131</f>
        <v>363200</v>
      </c>
      <c r="G131" s="12">
        <v>363200</v>
      </c>
      <c r="H131" s="12"/>
      <c r="I131" s="13">
        <f>G131+H131</f>
        <v>363200</v>
      </c>
    </row>
    <row r="132" spans="1:9" ht="32.25" customHeight="1">
      <c r="A132" s="40" t="s">
        <v>235</v>
      </c>
      <c r="B132" s="34" t="s">
        <v>237</v>
      </c>
      <c r="C132" s="27"/>
      <c r="D132" s="30">
        <f aca="true" t="shared" si="44" ref="D132:I132">SUM(D133:D135)</f>
        <v>695400</v>
      </c>
      <c r="E132" s="30">
        <f t="shared" si="44"/>
        <v>0</v>
      </c>
      <c r="F132" s="30">
        <f t="shared" si="44"/>
        <v>695400</v>
      </c>
      <c r="G132" s="30">
        <f t="shared" si="44"/>
        <v>695400</v>
      </c>
      <c r="H132" s="30">
        <f t="shared" si="44"/>
        <v>0</v>
      </c>
      <c r="I132" s="30">
        <f t="shared" si="44"/>
        <v>695400</v>
      </c>
    </row>
    <row r="133" spans="1:9" ht="51.75" customHeight="1">
      <c r="A133" s="41" t="s">
        <v>29</v>
      </c>
      <c r="B133" s="4" t="s">
        <v>260</v>
      </c>
      <c r="C133" s="5">
        <v>200</v>
      </c>
      <c r="D133" s="13">
        <v>44700</v>
      </c>
      <c r="E133" s="13"/>
      <c r="F133" s="13">
        <f>D133+E133</f>
        <v>44700</v>
      </c>
      <c r="G133" s="13">
        <v>44700</v>
      </c>
      <c r="H133" s="13"/>
      <c r="I133" s="13">
        <f>G133+H133</f>
        <v>44700</v>
      </c>
    </row>
    <row r="134" spans="1:9" ht="98.25" customHeight="1">
      <c r="A134" s="41" t="s">
        <v>28</v>
      </c>
      <c r="B134" s="37" t="s">
        <v>233</v>
      </c>
      <c r="C134" s="4">
        <v>200</v>
      </c>
      <c r="D134" s="13">
        <v>267600</v>
      </c>
      <c r="E134" s="13"/>
      <c r="F134" s="13">
        <f>D134+E134</f>
        <v>267600</v>
      </c>
      <c r="G134" s="13">
        <v>267600</v>
      </c>
      <c r="H134" s="13"/>
      <c r="I134" s="13">
        <f>G134+H134</f>
        <v>267600</v>
      </c>
    </row>
    <row r="135" spans="1:9" ht="69" customHeight="1">
      <c r="A135" s="55" t="s">
        <v>27</v>
      </c>
      <c r="B135" s="56" t="s">
        <v>232</v>
      </c>
      <c r="C135" s="57">
        <v>200</v>
      </c>
      <c r="D135" s="58">
        <v>383100</v>
      </c>
      <c r="E135" s="58"/>
      <c r="F135" s="13">
        <f>D135+E135</f>
        <v>383100</v>
      </c>
      <c r="G135" s="58">
        <v>383100</v>
      </c>
      <c r="H135" s="58"/>
      <c r="I135" s="13">
        <f>G135+H135</f>
        <v>383100</v>
      </c>
    </row>
    <row r="136" spans="1:9" ht="37.5" customHeight="1">
      <c r="A136" s="22" t="s">
        <v>144</v>
      </c>
      <c r="B136" s="17" t="s">
        <v>133</v>
      </c>
      <c r="C136" s="17"/>
      <c r="D136" s="19">
        <f aca="true" t="shared" si="45" ref="D136:I136">D137</f>
        <v>1986943</v>
      </c>
      <c r="E136" s="19">
        <f t="shared" si="45"/>
        <v>0</v>
      </c>
      <c r="F136" s="19">
        <f t="shared" si="45"/>
        <v>1986943</v>
      </c>
      <c r="G136" s="19">
        <f t="shared" si="45"/>
        <v>1986943</v>
      </c>
      <c r="H136" s="19">
        <f t="shared" si="45"/>
        <v>0</v>
      </c>
      <c r="I136" s="19">
        <f t="shared" si="45"/>
        <v>1986943</v>
      </c>
    </row>
    <row r="137" spans="1:9" ht="81.75" customHeight="1">
      <c r="A137" s="40" t="s">
        <v>161</v>
      </c>
      <c r="B137" s="27" t="s">
        <v>130</v>
      </c>
      <c r="C137" s="21"/>
      <c r="D137" s="30">
        <f aca="true" t="shared" si="46" ref="D137:I137">SUM(D139:D143)</f>
        <v>1986943</v>
      </c>
      <c r="E137" s="30">
        <f t="shared" si="46"/>
        <v>0</v>
      </c>
      <c r="F137" s="30">
        <f t="shared" si="46"/>
        <v>1986943</v>
      </c>
      <c r="G137" s="30">
        <f t="shared" si="46"/>
        <v>1986943</v>
      </c>
      <c r="H137" s="30">
        <f t="shared" si="46"/>
        <v>0</v>
      </c>
      <c r="I137" s="30">
        <f t="shared" si="46"/>
        <v>1986943</v>
      </c>
    </row>
    <row r="138" spans="1:9" ht="47.25" customHeight="1">
      <c r="A138" s="40" t="s">
        <v>227</v>
      </c>
      <c r="B138" s="27" t="s">
        <v>228</v>
      </c>
      <c r="C138" s="27"/>
      <c r="D138" s="30">
        <f aca="true" t="shared" si="47" ref="D138:I138">SUM(D139:D143)</f>
        <v>1986943</v>
      </c>
      <c r="E138" s="30">
        <f t="shared" si="47"/>
        <v>0</v>
      </c>
      <c r="F138" s="30">
        <f t="shared" si="47"/>
        <v>1986943</v>
      </c>
      <c r="G138" s="30">
        <f t="shared" si="47"/>
        <v>1986943</v>
      </c>
      <c r="H138" s="30">
        <f t="shared" si="47"/>
        <v>0</v>
      </c>
      <c r="I138" s="30">
        <f t="shared" si="47"/>
        <v>1986943</v>
      </c>
    </row>
    <row r="139" spans="1:9" ht="83.25" customHeight="1">
      <c r="A139" s="41" t="s">
        <v>131</v>
      </c>
      <c r="B139" s="35" t="s">
        <v>275</v>
      </c>
      <c r="C139" s="4">
        <v>100</v>
      </c>
      <c r="D139" s="13">
        <v>1422415</v>
      </c>
      <c r="E139" s="13"/>
      <c r="F139" s="13">
        <f>D139+E139</f>
        <v>1422415</v>
      </c>
      <c r="G139" s="13">
        <v>1422415</v>
      </c>
      <c r="H139" s="13"/>
      <c r="I139" s="13">
        <f>G139+H139</f>
        <v>1422415</v>
      </c>
    </row>
    <row r="140" spans="1:9" ht="47.25" customHeight="1">
      <c r="A140" s="41" t="s">
        <v>132</v>
      </c>
      <c r="B140" s="35" t="s">
        <v>275</v>
      </c>
      <c r="C140" s="4">
        <v>200</v>
      </c>
      <c r="D140" s="13">
        <v>259548</v>
      </c>
      <c r="E140" s="13"/>
      <c r="F140" s="13">
        <f>D140+E140</f>
        <v>259548</v>
      </c>
      <c r="G140" s="13">
        <v>259548</v>
      </c>
      <c r="H140" s="13"/>
      <c r="I140" s="13">
        <f>G140+H140</f>
        <v>259548</v>
      </c>
    </row>
    <row r="141" spans="1:9" ht="36.75" customHeight="1">
      <c r="A141" s="41" t="s">
        <v>274</v>
      </c>
      <c r="B141" s="35" t="s">
        <v>275</v>
      </c>
      <c r="C141" s="4">
        <v>800</v>
      </c>
      <c r="D141" s="13">
        <v>1680</v>
      </c>
      <c r="E141" s="13"/>
      <c r="F141" s="13">
        <f>D141+E141</f>
        <v>1680</v>
      </c>
      <c r="G141" s="13">
        <v>1680</v>
      </c>
      <c r="H141" s="13"/>
      <c r="I141" s="13">
        <f>G141+H141</f>
        <v>1680</v>
      </c>
    </row>
    <row r="142" spans="1:9" ht="96.75" customHeight="1">
      <c r="A142" s="44" t="s">
        <v>281</v>
      </c>
      <c r="B142" s="35" t="s">
        <v>78</v>
      </c>
      <c r="C142" s="4">
        <v>100</v>
      </c>
      <c r="D142" s="13">
        <v>246100</v>
      </c>
      <c r="E142" s="13"/>
      <c r="F142" s="13">
        <f>D142+E142</f>
        <v>246100</v>
      </c>
      <c r="G142" s="13">
        <v>246100</v>
      </c>
      <c r="H142" s="13"/>
      <c r="I142" s="13">
        <f>G142+H142</f>
        <v>246100</v>
      </c>
    </row>
    <row r="143" spans="1:9" ht="68.25" customHeight="1">
      <c r="A143" s="44" t="s">
        <v>282</v>
      </c>
      <c r="B143" s="35" t="s">
        <v>78</v>
      </c>
      <c r="C143" s="4">
        <v>200</v>
      </c>
      <c r="D143" s="13">
        <v>57200</v>
      </c>
      <c r="E143" s="13"/>
      <c r="F143" s="13">
        <f>D143+E143</f>
        <v>57200</v>
      </c>
      <c r="G143" s="13">
        <v>57200</v>
      </c>
      <c r="H143" s="13"/>
      <c r="I143" s="13">
        <f>G143+H143</f>
        <v>57200</v>
      </c>
    </row>
    <row r="144" spans="1:9" s="18" customFormat="1" ht="40.5" customHeight="1">
      <c r="A144" s="22" t="s">
        <v>163</v>
      </c>
      <c r="B144" s="17" t="s">
        <v>283</v>
      </c>
      <c r="C144" s="17"/>
      <c r="D144" s="19">
        <f aca="true" t="shared" si="48" ref="D144:I144">D145</f>
        <v>1775500</v>
      </c>
      <c r="E144" s="19">
        <f t="shared" si="48"/>
        <v>0</v>
      </c>
      <c r="F144" s="19">
        <f t="shared" si="48"/>
        <v>1775500</v>
      </c>
      <c r="G144" s="19">
        <f t="shared" si="48"/>
        <v>1775500</v>
      </c>
      <c r="H144" s="19">
        <f t="shared" si="48"/>
        <v>0</v>
      </c>
      <c r="I144" s="19">
        <f t="shared" si="48"/>
        <v>1775500</v>
      </c>
    </row>
    <row r="145" spans="1:9" s="18" customFormat="1" ht="17.25" customHeight="1">
      <c r="A145" s="40" t="s">
        <v>229</v>
      </c>
      <c r="B145" s="31" t="s">
        <v>230</v>
      </c>
      <c r="C145" s="31"/>
      <c r="D145" s="32">
        <f aca="true" t="shared" si="49" ref="D145:I145">SUM(D146:D146)</f>
        <v>1775500</v>
      </c>
      <c r="E145" s="32">
        <f t="shared" si="49"/>
        <v>0</v>
      </c>
      <c r="F145" s="32">
        <f t="shared" si="49"/>
        <v>1775500</v>
      </c>
      <c r="G145" s="32">
        <f t="shared" si="49"/>
        <v>1775500</v>
      </c>
      <c r="H145" s="32">
        <f t="shared" si="49"/>
        <v>0</v>
      </c>
      <c r="I145" s="32">
        <f t="shared" si="49"/>
        <v>1775500</v>
      </c>
    </row>
    <row r="146" spans="1:9" s="18" customFormat="1" ht="77.25" customHeight="1">
      <c r="A146" s="48" t="s">
        <v>52</v>
      </c>
      <c r="B146" s="5" t="s">
        <v>175</v>
      </c>
      <c r="C146" s="5">
        <v>600</v>
      </c>
      <c r="D146" s="26">
        <v>1775500</v>
      </c>
      <c r="E146" s="26"/>
      <c r="F146" s="13">
        <f>D146+E146</f>
        <v>1775500</v>
      </c>
      <c r="G146" s="26">
        <v>1775500</v>
      </c>
      <c r="H146" s="26"/>
      <c r="I146" s="13">
        <f>G146+H146</f>
        <v>1775500</v>
      </c>
    </row>
    <row r="147" spans="1:9" s="18" customFormat="1" ht="56.25" customHeight="1">
      <c r="A147" s="22" t="s">
        <v>180</v>
      </c>
      <c r="B147" s="17" t="s">
        <v>141</v>
      </c>
      <c r="C147" s="17"/>
      <c r="D147" s="19">
        <f aca="true" t="shared" si="50" ref="D147:I147">D148+D150</f>
        <v>564339</v>
      </c>
      <c r="E147" s="19">
        <f t="shared" si="50"/>
        <v>0</v>
      </c>
      <c r="F147" s="19">
        <f t="shared" si="50"/>
        <v>564339</v>
      </c>
      <c r="G147" s="19">
        <f t="shared" si="50"/>
        <v>564339</v>
      </c>
      <c r="H147" s="19">
        <f t="shared" si="50"/>
        <v>0</v>
      </c>
      <c r="I147" s="19">
        <f t="shared" si="50"/>
        <v>564339</v>
      </c>
    </row>
    <row r="148" spans="1:9" s="18" customFormat="1" ht="33" customHeight="1">
      <c r="A148" s="40" t="s">
        <v>101</v>
      </c>
      <c r="B148" s="31" t="s">
        <v>100</v>
      </c>
      <c r="C148" s="31"/>
      <c r="D148" s="32">
        <f aca="true" t="shared" si="51" ref="D148:I148">SUM(D149:D149)</f>
        <v>457869</v>
      </c>
      <c r="E148" s="32">
        <f t="shared" si="51"/>
        <v>0</v>
      </c>
      <c r="F148" s="32">
        <f t="shared" si="51"/>
        <v>457869</v>
      </c>
      <c r="G148" s="32">
        <f t="shared" si="51"/>
        <v>457869</v>
      </c>
      <c r="H148" s="32">
        <f t="shared" si="51"/>
        <v>0</v>
      </c>
      <c r="I148" s="32">
        <f t="shared" si="51"/>
        <v>457869</v>
      </c>
    </row>
    <row r="149" spans="1:9" ht="47.25" customHeight="1">
      <c r="A149" s="41" t="s">
        <v>123</v>
      </c>
      <c r="B149" s="4" t="s">
        <v>102</v>
      </c>
      <c r="C149" s="4">
        <v>200</v>
      </c>
      <c r="D149" s="13">
        <v>457869</v>
      </c>
      <c r="E149" s="13"/>
      <c r="F149" s="13">
        <f>D149+E149</f>
        <v>457869</v>
      </c>
      <c r="G149" s="13">
        <v>457869</v>
      </c>
      <c r="H149" s="13"/>
      <c r="I149" s="13">
        <f>G149+H149</f>
        <v>457869</v>
      </c>
    </row>
    <row r="150" spans="1:9" ht="33" customHeight="1">
      <c r="A150" s="40" t="s">
        <v>121</v>
      </c>
      <c r="B150" s="31" t="s">
        <v>122</v>
      </c>
      <c r="C150" s="6"/>
      <c r="D150" s="33">
        <f aca="true" t="shared" si="52" ref="D150:I150">D151</f>
        <v>106470</v>
      </c>
      <c r="E150" s="33">
        <f t="shared" si="52"/>
        <v>0</v>
      </c>
      <c r="F150" s="33">
        <f t="shared" si="52"/>
        <v>106470</v>
      </c>
      <c r="G150" s="33">
        <f t="shared" si="52"/>
        <v>106470</v>
      </c>
      <c r="H150" s="33">
        <f t="shared" si="52"/>
        <v>0</v>
      </c>
      <c r="I150" s="33">
        <f t="shared" si="52"/>
        <v>106470</v>
      </c>
    </row>
    <row r="151" spans="1:9" ht="47.25" customHeight="1">
      <c r="A151" s="41" t="s">
        <v>240</v>
      </c>
      <c r="B151" s="4" t="s">
        <v>241</v>
      </c>
      <c r="C151" s="4">
        <v>200</v>
      </c>
      <c r="D151" s="13">
        <v>106470</v>
      </c>
      <c r="E151" s="13"/>
      <c r="F151" s="13">
        <f>D151+E151</f>
        <v>106470</v>
      </c>
      <c r="G151" s="13">
        <v>106470</v>
      </c>
      <c r="H151" s="13"/>
      <c r="I151" s="13">
        <f>G151+H151</f>
        <v>106470</v>
      </c>
    </row>
    <row r="152" spans="1:9" ht="75.75" customHeight="1">
      <c r="A152" s="66" t="s">
        <v>286</v>
      </c>
      <c r="B152" s="17" t="s">
        <v>287</v>
      </c>
      <c r="C152" s="60"/>
      <c r="D152" s="62">
        <f aca="true" t="shared" si="53" ref="D152:I153">D153</f>
        <v>0</v>
      </c>
      <c r="E152" s="62">
        <f t="shared" si="53"/>
        <v>2146914</v>
      </c>
      <c r="F152" s="62">
        <f t="shared" si="53"/>
        <v>2146914</v>
      </c>
      <c r="G152" s="62">
        <f t="shared" si="53"/>
        <v>557218</v>
      </c>
      <c r="H152" s="62">
        <f t="shared" si="53"/>
        <v>1589696</v>
      </c>
      <c r="I152" s="62">
        <f t="shared" si="53"/>
        <v>2146914</v>
      </c>
    </row>
    <row r="153" spans="1:9" ht="47.25" customHeight="1">
      <c r="A153" s="40" t="s">
        <v>0</v>
      </c>
      <c r="B153" s="27" t="s">
        <v>1</v>
      </c>
      <c r="C153" s="6"/>
      <c r="D153" s="61">
        <f t="shared" si="53"/>
        <v>0</v>
      </c>
      <c r="E153" s="61">
        <f t="shared" si="53"/>
        <v>2146914</v>
      </c>
      <c r="F153" s="61">
        <f t="shared" si="53"/>
        <v>2146914</v>
      </c>
      <c r="G153" s="61">
        <f t="shared" si="53"/>
        <v>557218</v>
      </c>
      <c r="H153" s="61">
        <f t="shared" si="53"/>
        <v>1589696</v>
      </c>
      <c r="I153" s="61">
        <f t="shared" si="53"/>
        <v>2146914</v>
      </c>
    </row>
    <row r="154" spans="1:9" ht="66" customHeight="1">
      <c r="A154" s="48" t="s">
        <v>2</v>
      </c>
      <c r="B154" s="5" t="s">
        <v>3</v>
      </c>
      <c r="C154" s="4">
        <v>400</v>
      </c>
      <c r="D154" s="13">
        <v>0</v>
      </c>
      <c r="E154" s="13">
        <v>2146914</v>
      </c>
      <c r="F154" s="13">
        <f>D154+E154</f>
        <v>2146914</v>
      </c>
      <c r="G154" s="13">
        <v>557218</v>
      </c>
      <c r="H154" s="13">
        <v>1589696</v>
      </c>
      <c r="I154" s="13">
        <f>G154+H154</f>
        <v>2146914</v>
      </c>
    </row>
    <row r="155" spans="1:9" ht="54" customHeight="1">
      <c r="A155" s="22" t="s">
        <v>252</v>
      </c>
      <c r="B155" s="17" t="s">
        <v>105</v>
      </c>
      <c r="C155" s="17"/>
      <c r="D155" s="19">
        <f aca="true" t="shared" si="54" ref="D155:I155">D156</f>
        <v>411994</v>
      </c>
      <c r="E155" s="19">
        <f t="shared" si="54"/>
        <v>0</v>
      </c>
      <c r="F155" s="19">
        <f t="shared" si="54"/>
        <v>411994</v>
      </c>
      <c r="G155" s="19">
        <f t="shared" si="54"/>
        <v>411994</v>
      </c>
      <c r="H155" s="19">
        <f t="shared" si="54"/>
        <v>0</v>
      </c>
      <c r="I155" s="19">
        <f t="shared" si="54"/>
        <v>411994</v>
      </c>
    </row>
    <row r="156" spans="1:9" ht="47.25" customHeight="1">
      <c r="A156" s="40" t="s">
        <v>231</v>
      </c>
      <c r="B156" s="31" t="s">
        <v>106</v>
      </c>
      <c r="C156" s="31"/>
      <c r="D156" s="32">
        <f aca="true" t="shared" si="55" ref="D156:I156">SUM(D157:D160)</f>
        <v>411994</v>
      </c>
      <c r="E156" s="32">
        <f t="shared" si="55"/>
        <v>0</v>
      </c>
      <c r="F156" s="32">
        <f t="shared" si="55"/>
        <v>411994</v>
      </c>
      <c r="G156" s="32">
        <f t="shared" si="55"/>
        <v>411994</v>
      </c>
      <c r="H156" s="32">
        <f t="shared" si="55"/>
        <v>0</v>
      </c>
      <c r="I156" s="32">
        <f t="shared" si="55"/>
        <v>411994</v>
      </c>
    </row>
    <row r="157" spans="1:9" ht="80.25" customHeight="1">
      <c r="A157" s="48" t="s">
        <v>158</v>
      </c>
      <c r="B157" s="5" t="s">
        <v>107</v>
      </c>
      <c r="C157" s="5">
        <v>100</v>
      </c>
      <c r="D157" s="13">
        <v>344629</v>
      </c>
      <c r="E157" s="13"/>
      <c r="F157" s="13">
        <f>D157+E157</f>
        <v>344629</v>
      </c>
      <c r="G157" s="13">
        <v>344629</v>
      </c>
      <c r="H157" s="13"/>
      <c r="I157" s="13">
        <f>G157+H157</f>
        <v>344629</v>
      </c>
    </row>
    <row r="158" spans="1:9" ht="47.25" customHeight="1">
      <c r="A158" s="48" t="s">
        <v>159</v>
      </c>
      <c r="B158" s="5" t="s">
        <v>107</v>
      </c>
      <c r="C158" s="5">
        <v>200</v>
      </c>
      <c r="D158" s="26">
        <v>18138</v>
      </c>
      <c r="E158" s="26"/>
      <c r="F158" s="13">
        <f>D158+E158</f>
        <v>18138</v>
      </c>
      <c r="G158" s="26">
        <v>18138</v>
      </c>
      <c r="H158" s="26"/>
      <c r="I158" s="13">
        <f>G158+H158</f>
        <v>18138</v>
      </c>
    </row>
    <row r="159" spans="1:9" ht="47.25" customHeight="1">
      <c r="A159" s="41" t="s">
        <v>142</v>
      </c>
      <c r="B159" s="4" t="s">
        <v>108</v>
      </c>
      <c r="C159" s="4">
        <v>200</v>
      </c>
      <c r="D159" s="13">
        <v>6288</v>
      </c>
      <c r="E159" s="13"/>
      <c r="F159" s="13">
        <f>D159+E159</f>
        <v>6288</v>
      </c>
      <c r="G159" s="13">
        <v>6288</v>
      </c>
      <c r="H159" s="13"/>
      <c r="I159" s="13">
        <f>G159+H159</f>
        <v>6288</v>
      </c>
    </row>
    <row r="160" spans="1:9" ht="32.25" customHeight="1">
      <c r="A160" s="41" t="s">
        <v>143</v>
      </c>
      <c r="B160" s="7" t="s">
        <v>109</v>
      </c>
      <c r="C160" s="7">
        <v>200</v>
      </c>
      <c r="D160" s="12">
        <v>42939</v>
      </c>
      <c r="E160" s="12"/>
      <c r="F160" s="13">
        <f>D160+E160</f>
        <v>42939</v>
      </c>
      <c r="G160" s="12">
        <v>42939</v>
      </c>
      <c r="H160" s="12"/>
      <c r="I160" s="13">
        <f>G160+H160</f>
        <v>42939</v>
      </c>
    </row>
    <row r="161" spans="1:9" s="18" customFormat="1" ht="36" customHeight="1">
      <c r="A161" s="16" t="s">
        <v>164</v>
      </c>
      <c r="B161" s="17" t="s">
        <v>99</v>
      </c>
      <c r="C161" s="17"/>
      <c r="D161" s="19">
        <f aca="true" t="shared" si="56" ref="D161:I161">D162</f>
        <v>727844</v>
      </c>
      <c r="E161" s="19">
        <f t="shared" si="56"/>
        <v>5411</v>
      </c>
      <c r="F161" s="19">
        <f t="shared" si="56"/>
        <v>733255</v>
      </c>
      <c r="G161" s="19">
        <f t="shared" si="56"/>
        <v>723794</v>
      </c>
      <c r="H161" s="19">
        <f t="shared" si="56"/>
        <v>56123061</v>
      </c>
      <c r="I161" s="19">
        <f t="shared" si="56"/>
        <v>56846855</v>
      </c>
    </row>
    <row r="162" spans="1:9" s="18" customFormat="1" ht="18.75" customHeight="1">
      <c r="A162" s="40" t="s">
        <v>244</v>
      </c>
      <c r="B162" s="31" t="s">
        <v>98</v>
      </c>
      <c r="C162" s="31"/>
      <c r="D162" s="32">
        <f aca="true" t="shared" si="57" ref="D162:I162">SUM(D163:D166)</f>
        <v>727844</v>
      </c>
      <c r="E162" s="32">
        <f t="shared" si="57"/>
        <v>5411</v>
      </c>
      <c r="F162" s="32">
        <f t="shared" si="57"/>
        <v>733255</v>
      </c>
      <c r="G162" s="32">
        <f t="shared" si="57"/>
        <v>723794</v>
      </c>
      <c r="H162" s="32">
        <f t="shared" si="57"/>
        <v>56123061</v>
      </c>
      <c r="I162" s="32">
        <f t="shared" si="57"/>
        <v>56846855</v>
      </c>
    </row>
    <row r="163" spans="1:9" ht="78.75" customHeight="1">
      <c r="A163" s="41" t="s">
        <v>60</v>
      </c>
      <c r="B163" s="4" t="s">
        <v>97</v>
      </c>
      <c r="C163" s="4">
        <v>100</v>
      </c>
      <c r="D163" s="12">
        <v>723794</v>
      </c>
      <c r="E163" s="12"/>
      <c r="F163" s="13">
        <f>D163+E163</f>
        <v>723794</v>
      </c>
      <c r="G163" s="12">
        <v>723794</v>
      </c>
      <c r="H163" s="12"/>
      <c r="I163" s="13">
        <f>G163+H163</f>
        <v>723794</v>
      </c>
    </row>
    <row r="164" spans="1:9" ht="48" customHeight="1">
      <c r="A164" s="41" t="s">
        <v>26</v>
      </c>
      <c r="B164" s="7" t="s">
        <v>239</v>
      </c>
      <c r="C164" s="7">
        <v>200</v>
      </c>
      <c r="D164" s="12">
        <v>4050</v>
      </c>
      <c r="E164" s="12">
        <v>5411</v>
      </c>
      <c r="F164" s="13">
        <f>D164+E164</f>
        <v>9461</v>
      </c>
      <c r="G164" s="12">
        <v>0</v>
      </c>
      <c r="H164" s="12">
        <v>48697</v>
      </c>
      <c r="I164" s="13">
        <f>G164+H164</f>
        <v>48697</v>
      </c>
    </row>
    <row r="165" spans="1:9" ht="100.5" customHeight="1">
      <c r="A165" s="41" t="s">
        <v>294</v>
      </c>
      <c r="B165" s="7" t="s">
        <v>292</v>
      </c>
      <c r="C165" s="7">
        <v>400</v>
      </c>
      <c r="D165" s="12">
        <v>0</v>
      </c>
      <c r="E165" s="12"/>
      <c r="F165" s="13">
        <f>D165+E165</f>
        <v>0</v>
      </c>
      <c r="G165" s="12">
        <v>0</v>
      </c>
      <c r="H165" s="12">
        <v>55513580.04</v>
      </c>
      <c r="I165" s="13">
        <f>G165+H165</f>
        <v>55513580.04</v>
      </c>
    </row>
    <row r="166" spans="1:9" ht="81.75" customHeight="1">
      <c r="A166" s="41" t="s">
        <v>293</v>
      </c>
      <c r="B166" s="7" t="s">
        <v>291</v>
      </c>
      <c r="C166" s="7">
        <v>400</v>
      </c>
      <c r="D166" s="12">
        <v>0</v>
      </c>
      <c r="E166" s="12"/>
      <c r="F166" s="13">
        <f>D166+E166</f>
        <v>0</v>
      </c>
      <c r="G166" s="12">
        <v>0</v>
      </c>
      <c r="H166" s="12">
        <v>560783.96</v>
      </c>
      <c r="I166" s="13">
        <f>G166+H166</f>
        <v>560783.96</v>
      </c>
    </row>
    <row r="167" spans="1:9" s="23" customFormat="1" ht="19.5" customHeight="1">
      <c r="A167" s="49" t="s">
        <v>145</v>
      </c>
      <c r="B167" s="50"/>
      <c r="C167" s="50"/>
      <c r="D167" s="15">
        <f aca="true" t="shared" si="58" ref="D167:I167">D7+D40+D67+D111+D116+D119+D127+D136+D144+D147+D161+D152+D155</f>
        <v>183037217.07000002</v>
      </c>
      <c r="E167" s="15">
        <f t="shared" si="58"/>
        <v>6978168.140000001</v>
      </c>
      <c r="F167" s="15">
        <f t="shared" si="58"/>
        <v>190015385.21</v>
      </c>
      <c r="G167" s="15">
        <f t="shared" si="58"/>
        <v>181578685.07000002</v>
      </c>
      <c r="H167" s="15">
        <f t="shared" si="58"/>
        <v>60761060.2</v>
      </c>
      <c r="I167" s="15">
        <f t="shared" si="58"/>
        <v>242339745.27</v>
      </c>
    </row>
    <row r="168" spans="3:9" ht="0.75" customHeight="1" hidden="1">
      <c r="C168" s="2" t="s">
        <v>197</v>
      </c>
      <c r="D168" s="24">
        <v>46769290.93</v>
      </c>
      <c r="F168" s="24">
        <v>46769290.93</v>
      </c>
      <c r="G168" s="58">
        <v>46770443.93</v>
      </c>
      <c r="H168" s="58"/>
      <c r="I168" s="58">
        <v>46770443.93</v>
      </c>
    </row>
    <row r="169" spans="3:9" ht="0.75" customHeight="1" hidden="1">
      <c r="C169" s="2" t="s">
        <v>198</v>
      </c>
      <c r="D169" s="24">
        <v>6000000</v>
      </c>
      <c r="F169" s="24">
        <v>6000000</v>
      </c>
      <c r="G169" s="58">
        <v>6100000</v>
      </c>
      <c r="H169" s="58"/>
      <c r="I169" s="58">
        <v>6100000</v>
      </c>
    </row>
    <row r="170" spans="3:9" ht="15.75" hidden="1">
      <c r="C170" s="2" t="s">
        <v>199</v>
      </c>
      <c r="D170" s="24">
        <v>90563900</v>
      </c>
      <c r="F170" s="24">
        <v>90563900</v>
      </c>
      <c r="G170" s="58">
        <v>90893100</v>
      </c>
      <c r="H170" s="58"/>
      <c r="I170" s="58">
        <v>90893100</v>
      </c>
    </row>
    <row r="171" spans="3:9" ht="15.75" hidden="1">
      <c r="C171" s="2" t="s">
        <v>200</v>
      </c>
      <c r="D171" s="24">
        <v>2493900</v>
      </c>
      <c r="F171" s="24">
        <v>2493900</v>
      </c>
      <c r="G171" s="58">
        <v>2493900</v>
      </c>
      <c r="H171" s="58"/>
      <c r="I171" s="58">
        <v>2493900</v>
      </c>
    </row>
    <row r="172" ht="15.75" hidden="1"/>
    <row r="173" ht="15.75" hidden="1">
      <c r="C173" s="2" t="s">
        <v>201</v>
      </c>
    </row>
    <row r="174" spans="3:9" ht="15.75" hidden="1">
      <c r="C174" s="2" t="s">
        <v>202</v>
      </c>
      <c r="D174" s="24">
        <v>26898500</v>
      </c>
      <c r="F174" s="24">
        <v>26898500</v>
      </c>
      <c r="G174" s="59">
        <v>26901200</v>
      </c>
      <c r="H174" s="59"/>
      <c r="I174" s="59">
        <v>26901200</v>
      </c>
    </row>
    <row r="175" spans="3:9" ht="15.75" hidden="1">
      <c r="C175" s="2" t="s">
        <v>203</v>
      </c>
      <c r="D175" s="24">
        <v>6491846.06</v>
      </c>
      <c r="F175" s="24">
        <v>6491846.06</v>
      </c>
      <c r="G175" s="59">
        <v>6491846.06</v>
      </c>
      <c r="H175" s="59"/>
      <c r="I175" s="59">
        <v>6491846.06</v>
      </c>
    </row>
    <row r="176" spans="4:9" ht="15.75" hidden="1">
      <c r="D176" s="24">
        <f>SUM(D168:D175)</f>
        <v>179217436.99</v>
      </c>
      <c r="F176" s="24">
        <f>SUM(F168:F175)</f>
        <v>179217436.99</v>
      </c>
      <c r="G176" s="24">
        <f>SUM(G168:G175)</f>
        <v>179650489.99</v>
      </c>
      <c r="H176" s="24"/>
      <c r="I176" s="24">
        <f>SUM(I168:I175)</f>
        <v>179650489.99</v>
      </c>
    </row>
    <row r="177" ht="15.75" hidden="1"/>
    <row r="178" spans="4:9" ht="15.75" hidden="1">
      <c r="D178" s="24">
        <f>D167-D176</f>
        <v>3819780.080000013</v>
      </c>
      <c r="F178" s="24">
        <f>F167-F176</f>
        <v>10797948.219999999</v>
      </c>
      <c r="G178" s="24">
        <f>G167-G176</f>
        <v>1928195.080000013</v>
      </c>
      <c r="H178" s="24"/>
      <c r="I178" s="24">
        <f>I167-I176</f>
        <v>62689255.28</v>
      </c>
    </row>
    <row r="179" spans="4:9" ht="15.75" hidden="1">
      <c r="D179" s="24">
        <v>2600000</v>
      </c>
      <c r="F179" s="24">
        <v>2600000</v>
      </c>
      <c r="G179" s="63">
        <v>4900000</v>
      </c>
      <c r="H179" s="63"/>
      <c r="I179" s="63">
        <v>4900000</v>
      </c>
    </row>
    <row r="180" spans="4:9" ht="15.75" hidden="1">
      <c r="D180" s="24">
        <v>5208532</v>
      </c>
      <c r="F180" s="24">
        <v>5208532</v>
      </c>
      <c r="G180" s="24">
        <v>5208532</v>
      </c>
      <c r="H180" s="24"/>
      <c r="I180" s="24">
        <v>5208532</v>
      </c>
    </row>
    <row r="181" spans="4:9" ht="15.75" hidden="1">
      <c r="D181" s="24">
        <v>6534200</v>
      </c>
      <c r="F181" s="24">
        <v>6534200</v>
      </c>
      <c r="G181" s="24">
        <v>6534200</v>
      </c>
      <c r="H181" s="24"/>
      <c r="I181" s="24">
        <v>6534200</v>
      </c>
    </row>
    <row r="182" spans="4:9" ht="15.75" hidden="1">
      <c r="D182" s="24">
        <v>6491846.06</v>
      </c>
      <c r="F182" s="24">
        <v>6491846.06</v>
      </c>
      <c r="G182" s="24">
        <v>6491846.06</v>
      </c>
      <c r="H182" s="24"/>
      <c r="I182" s="24">
        <v>6491846.06</v>
      </c>
    </row>
    <row r="183" spans="4:9" ht="15.75" hidden="1">
      <c r="D183" s="24">
        <v>58531434.35</v>
      </c>
      <c r="F183" s="24">
        <v>58531434.35</v>
      </c>
      <c r="G183" s="24">
        <v>59084602.35</v>
      </c>
      <c r="H183" s="24"/>
      <c r="I183" s="24">
        <v>59084602.35</v>
      </c>
    </row>
    <row r="184" spans="4:9" ht="15.75" hidden="1">
      <c r="D184" s="24">
        <f>53584478.06-D180-D181-D182</f>
        <v>35349900</v>
      </c>
      <c r="F184" s="24">
        <f>53584478.06-F180-F181-F182</f>
        <v>35349900</v>
      </c>
      <c r="G184" s="24">
        <f>54279178.06-G180-G181-G182</f>
        <v>36044600</v>
      </c>
      <c r="H184" s="24"/>
      <c r="I184" s="24">
        <f>54279178.06-I180-I181-I182</f>
        <v>36044600</v>
      </c>
    </row>
    <row r="185" spans="4:9" ht="15.75" hidden="1">
      <c r="D185" s="24">
        <v>50672400</v>
      </c>
      <c r="F185" s="24">
        <v>50672400</v>
      </c>
      <c r="G185" s="24">
        <v>50672400</v>
      </c>
      <c r="H185" s="24"/>
      <c r="I185" s="24">
        <v>50672400</v>
      </c>
    </row>
    <row r="186" spans="4:9" ht="15.75" hidden="1">
      <c r="D186" s="24">
        <v>-1172445.34</v>
      </c>
      <c r="F186" s="24">
        <v>-1172445.34</v>
      </c>
      <c r="G186" s="24">
        <v>-1172445.34</v>
      </c>
      <c r="H186" s="24"/>
      <c r="I186" s="24">
        <v>-1172445.34</v>
      </c>
    </row>
    <row r="187" spans="4:9" ht="15.75" hidden="1">
      <c r="D187" s="24">
        <v>24027850</v>
      </c>
      <c r="F187" s="24">
        <v>24027850</v>
      </c>
      <c r="G187" s="24">
        <v>24027850</v>
      </c>
      <c r="H187" s="24"/>
      <c r="I187" s="24">
        <v>24027850</v>
      </c>
    </row>
    <row r="188" spans="4:9" ht="15.75" hidden="1">
      <c r="D188" s="24">
        <f>D180+D181+D182+D183+D184+D185+D186+D187</f>
        <v>185643717.07</v>
      </c>
      <c r="F188" s="24">
        <f>F180+F181+F182+F183+F184+F185+F186+F187</f>
        <v>185643717.07</v>
      </c>
      <c r="G188" s="24">
        <f>G180+G181+G182+G183+G184+G185+G186+G187</f>
        <v>186891585.07</v>
      </c>
      <c r="H188" s="24"/>
      <c r="I188" s="24">
        <f>I180+I181+I182+I183+I184+I185+I186+I187</f>
        <v>186891585.07</v>
      </c>
    </row>
    <row r="189" spans="4:9" ht="15.75" hidden="1">
      <c r="D189" s="24">
        <v>2606500</v>
      </c>
      <c r="F189" s="24">
        <v>2606500</v>
      </c>
      <c r="G189" s="24">
        <v>5312900</v>
      </c>
      <c r="H189" s="24"/>
      <c r="I189" s="24">
        <v>5312900</v>
      </c>
    </row>
    <row r="190" spans="4:9" ht="15.75" hidden="1">
      <c r="D190" s="24">
        <f>D188-D189</f>
        <v>183037217.07</v>
      </c>
      <c r="F190" s="24">
        <f>F188-F189</f>
        <v>183037217.07</v>
      </c>
      <c r="G190" s="54">
        <f>G188-G189</f>
        <v>181578685.07</v>
      </c>
      <c r="H190" s="54"/>
      <c r="I190" s="54">
        <f>I188-I189</f>
        <v>181578685.07</v>
      </c>
    </row>
  </sheetData>
  <sheetProtection/>
  <autoFilter ref="A6:D171"/>
  <mergeCells count="2">
    <mergeCell ref="A3:I4"/>
    <mergeCell ref="B1:I1"/>
  </mergeCells>
  <printOptions/>
  <pageMargins left="0.7874015748031497" right="0.3937007874015748" top="0.3937007874015748" bottom="0.1968503937007874" header="0.1968503937007874" footer="0.5118110236220472"/>
  <pageSetup fitToHeight="28" fitToWidth="1" horizontalDpi="600" verticalDpi="600" orientation="portrait" paperSize="9" scale="43" r:id="rId1"/>
  <headerFooter alignWithMargins="0">
    <oddHeader>&amp;RПРОЕКТ</oddHeader>
  </headerFooter>
  <rowBreaks count="4" manualBreakCount="4">
    <brk id="17" max="8" man="1"/>
    <brk id="118" max="255" man="1"/>
    <brk id="139" max="255" man="1"/>
    <brk id="1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2020-02-12T12:24:41Z</cp:lastPrinted>
  <dcterms:created xsi:type="dcterms:W3CDTF">2013-10-30T08:55:37Z</dcterms:created>
  <dcterms:modified xsi:type="dcterms:W3CDTF">2020-02-12T12:24:44Z</dcterms:modified>
  <cp:category/>
  <cp:version/>
  <cp:contentType/>
  <cp:contentStatus/>
</cp:coreProperties>
</file>